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S:\KP_Extern\Prüferhandbuch\Prüfgebiet_LZ\Materialanforderungen_Phase Nachhaltigkeit\Navigator\"/>
    </mc:Choice>
  </mc:AlternateContent>
  <xr:revisionPtr revIDLastSave="0" documentId="13_ncr:1_{6B7F8947-D025-4485-9D42-8E5CD5EB3EEC}" xr6:coauthVersionLast="47" xr6:coauthVersionMax="47" xr10:uidLastSave="{00000000-0000-0000-0000-000000000000}"/>
  <bookViews>
    <workbookView xWindow="-120" yWindow="-120" windowWidth="29040" windowHeight="15840" tabRatio="738" firstSheet="4" activeTab="4" xr2:uid="{00000000-000D-0000-FFFF-FFFF00000000}"/>
  </bookViews>
  <sheets>
    <sheet name="Produkt_Allgemein" sheetId="3" state="hidden" r:id="rId1"/>
    <sheet name="MWT_Zirkularität" sheetId="2" state="hidden" r:id="rId2"/>
    <sheet name="Ausgabebericht" sheetId="5" state="hidden" r:id="rId3"/>
    <sheet name="MWT_Klima" sheetId="10" state="hidden" r:id="rId4"/>
    <sheet name="MWT_Sozial" sheetId="11" r:id="rId5"/>
    <sheet name="Produktlabel_sozial" sheetId="13" r:id="rId6"/>
    <sheet name="KM" sheetId="8" state="hidden" r:id="rId7"/>
    <sheet name="Produktlabel_ökologisch" sheetId="14" r:id="rId8"/>
    <sheet name="Eingabelisten_Punkte" sheetId="4" state="hidden" r:id="rId9"/>
  </sheets>
  <definedNames>
    <definedName name="_xlnm._FilterDatabase" localSheetId="3" hidden="1">MWT_Klima!$B$7:$N$11</definedName>
    <definedName name="_xlnm._FilterDatabase" localSheetId="4" hidden="1">MWT_Sozial!$B$7:$N$7</definedName>
    <definedName name="_xlnm._FilterDatabase" localSheetId="1" hidden="1">MWT_Zirkularität!$B$17:$N$45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1" l="1"/>
  <c r="D10" i="11"/>
  <c r="D9" i="11"/>
  <c r="D11" i="11"/>
  <c r="D8" i="11"/>
  <c r="K10" i="11"/>
  <c r="K9" i="11"/>
  <c r="K8" i="11"/>
  <c r="K11" i="11"/>
  <c r="K12" i="11"/>
  <c r="O9" i="11"/>
  <c r="O10" i="11"/>
  <c r="O11" i="11"/>
  <c r="O12" i="11"/>
  <c r="O8" i="11"/>
  <c r="H13" i="11" l="1"/>
  <c r="D13" i="11" s="1"/>
  <c r="L12" i="11"/>
  <c r="M12" i="11" s="1"/>
  <c r="N12" i="11" s="1"/>
  <c r="L8" i="11"/>
  <c r="A8" i="11" s="1"/>
  <c r="L11" i="11"/>
  <c r="A11" i="11" s="1"/>
  <c r="L9" i="11"/>
  <c r="M9" i="11" s="1"/>
  <c r="N9" i="11" s="1"/>
  <c r="L10" i="11"/>
  <c r="M10" i="11" s="1"/>
  <c r="N10" i="11" s="1"/>
  <c r="M11" i="11" l="1"/>
  <c r="N11" i="11" s="1"/>
  <c r="C12" i="11"/>
  <c r="M8" i="11"/>
  <c r="N8" i="11" s="1"/>
  <c r="K13" i="2"/>
  <c r="K12" i="2"/>
  <c r="K11" i="2"/>
  <c r="K10" i="2"/>
  <c r="C11" i="11" l="1"/>
  <c r="L11" i="2"/>
  <c r="L13" i="2"/>
  <c r="L10" i="2"/>
  <c r="L12" i="2"/>
  <c r="C15" i="10"/>
  <c r="C18" i="2"/>
  <c r="C32" i="2"/>
  <c r="C37" i="2"/>
  <c r="C39" i="2"/>
  <c r="K46" i="2"/>
  <c r="E11" i="11" l="1"/>
  <c r="L46" i="2"/>
  <c r="A46" i="2" s="1"/>
  <c r="M46" i="2" l="1"/>
  <c r="I13" i="4"/>
  <c r="I14" i="4"/>
  <c r="I15" i="4"/>
  <c r="I12" i="4"/>
  <c r="N18" i="4"/>
  <c r="N17" i="4"/>
  <c r="N16" i="4"/>
  <c r="N15" i="4"/>
  <c r="N14" i="4"/>
  <c r="N13" i="4"/>
  <c r="L18" i="4"/>
  <c r="L17" i="4"/>
  <c r="L16" i="4"/>
  <c r="L15" i="4"/>
  <c r="L14" i="4"/>
  <c r="K12" i="10"/>
  <c r="K13" i="10"/>
  <c r="K14" i="10"/>
  <c r="K15" i="10"/>
  <c r="L15" i="10" s="1"/>
  <c r="C8" i="11" l="1"/>
  <c r="E4" i="11" s="1"/>
  <c r="M15" i="10"/>
  <c r="L13" i="10"/>
  <c r="M13" i="10" s="1"/>
  <c r="N13" i="10" s="1"/>
  <c r="L14" i="10"/>
  <c r="M14" i="10" s="1"/>
  <c r="N14" i="10" s="1"/>
  <c r="L12" i="10"/>
  <c r="M12" i="10" s="1"/>
  <c r="K11" i="10"/>
  <c r="A15" i="10" s="1"/>
  <c r="F4" i="11" l="1"/>
  <c r="E8" i="11"/>
  <c r="E15" i="10"/>
  <c r="N15" i="10"/>
  <c r="N12" i="10"/>
  <c r="A12" i="10"/>
  <c r="L11" i="10"/>
  <c r="A11" i="10" s="1"/>
  <c r="C12" i="10" l="1"/>
  <c r="E12" i="10" s="1"/>
  <c r="M11" i="10"/>
  <c r="G20" i="4"/>
  <c r="H18" i="4"/>
  <c r="H17" i="4"/>
  <c r="H16" i="4"/>
  <c r="H15" i="4"/>
  <c r="H14" i="4"/>
  <c r="H13" i="4"/>
  <c r="G13" i="4"/>
  <c r="G14" i="4"/>
  <c r="G15" i="4"/>
  <c r="G16" i="4"/>
  <c r="G17" i="4"/>
  <c r="G18" i="4"/>
  <c r="G19" i="4"/>
  <c r="G12" i="4"/>
  <c r="E13" i="4"/>
  <c r="E14" i="4"/>
  <c r="E12" i="4"/>
  <c r="C17" i="4"/>
  <c r="C16" i="4"/>
  <c r="C15" i="4"/>
  <c r="C14" i="4"/>
  <c r="C13" i="4"/>
  <c r="C12" i="4"/>
  <c r="A18" i="4"/>
  <c r="A17" i="4"/>
  <c r="A16" i="4"/>
  <c r="A15" i="4"/>
  <c r="A14" i="4"/>
  <c r="A13" i="4"/>
  <c r="A12" i="4"/>
  <c r="N46" i="2" l="1"/>
  <c r="C46" i="2" s="1"/>
  <c r="E46" i="2" s="1"/>
  <c r="N11" i="10"/>
  <c r="D14" i="4"/>
  <c r="D13" i="4"/>
  <c r="C11" i="10" l="1"/>
  <c r="E4" i="10" l="1"/>
  <c r="F4" i="10" s="1"/>
  <c r="K33" i="2"/>
  <c r="B25" i="4"/>
  <c r="E11" i="10" s="1"/>
  <c r="K25" i="2"/>
  <c r="K22" i="2"/>
  <c r="K23" i="2"/>
  <c r="K24" i="2"/>
  <c r="K26" i="2"/>
  <c r="K27" i="2"/>
  <c r="K28" i="2"/>
  <c r="K29" i="2"/>
  <c r="K30" i="2"/>
  <c r="K31" i="2"/>
  <c r="K32" i="2"/>
  <c r="L32" i="2" s="1"/>
  <c r="A32" i="2" s="1"/>
  <c r="K34" i="2"/>
  <c r="K35" i="2"/>
  <c r="K36" i="2"/>
  <c r="L36" i="2" s="1"/>
  <c r="A36" i="2" s="1"/>
  <c r="K37" i="2"/>
  <c r="K38" i="2"/>
  <c r="K39" i="2"/>
  <c r="L39" i="2" s="1"/>
  <c r="K40" i="2"/>
  <c r="K41" i="2"/>
  <c r="K42" i="2"/>
  <c r="K43" i="2"/>
  <c r="K44" i="2"/>
  <c r="K45" i="2"/>
  <c r="K21" i="2"/>
  <c r="K19" i="2"/>
  <c r="K20" i="2"/>
  <c r="K18" i="2"/>
  <c r="L22" i="2" l="1"/>
  <c r="A22" i="2" s="1"/>
  <c r="M12" i="2"/>
  <c r="N12" i="2" s="1"/>
  <c r="M11" i="2"/>
  <c r="N11" i="2" s="1"/>
  <c r="M13" i="2"/>
  <c r="N13" i="2" s="1"/>
  <c r="M39" i="2"/>
  <c r="A39" i="2"/>
  <c r="L18" i="2"/>
  <c r="A18" i="2" s="1"/>
  <c r="L37" i="2"/>
  <c r="A37" i="2" s="1"/>
  <c r="L38" i="2"/>
  <c r="M38" i="2" s="1"/>
  <c r="N38" i="2" s="1"/>
  <c r="L20" i="2"/>
  <c r="M20" i="2" s="1"/>
  <c r="N20" i="2" s="1"/>
  <c r="M32" i="2"/>
  <c r="N32" i="2" s="1"/>
  <c r="E32" i="2" s="1"/>
  <c r="L33" i="2"/>
  <c r="L21" i="2"/>
  <c r="M21" i="2" s="1"/>
  <c r="N21" i="2" s="1"/>
  <c r="L43" i="2"/>
  <c r="L44" i="2"/>
  <c r="M44" i="2" s="1"/>
  <c r="N44" i="2" s="1"/>
  <c r="L40" i="2"/>
  <c r="L42" i="2"/>
  <c r="M42" i="2" s="1"/>
  <c r="N42" i="2" s="1"/>
  <c r="L45" i="2"/>
  <c r="M45" i="2" s="1"/>
  <c r="N45" i="2" s="1"/>
  <c r="L41" i="2"/>
  <c r="M41" i="2" s="1"/>
  <c r="N41" i="2" s="1"/>
  <c r="M36" i="2"/>
  <c r="N36" i="2" s="1"/>
  <c r="C36" i="2" s="1"/>
  <c r="L35" i="2"/>
  <c r="M35" i="2" s="1"/>
  <c r="N35" i="2" s="1"/>
  <c r="L34" i="2"/>
  <c r="M34" i="2" s="1"/>
  <c r="N34" i="2" s="1"/>
  <c r="L28" i="2"/>
  <c r="M28" i="2" s="1"/>
  <c r="N28" i="2" s="1"/>
  <c r="L30" i="2"/>
  <c r="M30" i="2" s="1"/>
  <c r="N30" i="2" s="1"/>
  <c r="L26" i="2"/>
  <c r="L31" i="2"/>
  <c r="M31" i="2" s="1"/>
  <c r="N31" i="2" s="1"/>
  <c r="L29" i="2"/>
  <c r="M29" i="2" s="1"/>
  <c r="N29" i="2" s="1"/>
  <c r="L27" i="2"/>
  <c r="M27" i="2" s="1"/>
  <c r="N27" i="2" s="1"/>
  <c r="L23" i="2"/>
  <c r="M23" i="2" s="1"/>
  <c r="N23" i="2" s="1"/>
  <c r="L25" i="2"/>
  <c r="M25" i="2" s="1"/>
  <c r="N25" i="2" s="1"/>
  <c r="L24" i="2"/>
  <c r="M24" i="2" s="1"/>
  <c r="N24" i="2" s="1"/>
  <c r="L19" i="2"/>
  <c r="M19" i="2" s="1"/>
  <c r="N19" i="2" s="1"/>
  <c r="N39" i="2"/>
  <c r="E39" i="2" s="1"/>
  <c r="A10" i="2" l="1"/>
  <c r="M10" i="2"/>
  <c r="N10" i="2" s="1"/>
  <c r="C10" i="2" s="1"/>
  <c r="M43" i="2"/>
  <c r="N43" i="2" s="1"/>
  <c r="M40" i="2"/>
  <c r="N40" i="2" s="1"/>
  <c r="A40" i="2"/>
  <c r="M37" i="2"/>
  <c r="N37" i="2" s="1"/>
  <c r="E37" i="2" s="1"/>
  <c r="M33" i="2"/>
  <c r="N33" i="2" s="1"/>
  <c r="C33" i="2" s="1"/>
  <c r="E33" i="2" s="1"/>
  <c r="A33" i="2"/>
  <c r="M26" i="2"/>
  <c r="N26" i="2" s="1"/>
  <c r="A26" i="2"/>
  <c r="M22" i="2"/>
  <c r="N22" i="2" s="1"/>
  <c r="C22" i="2" s="1"/>
  <c r="M18" i="2"/>
  <c r="N18" i="2" s="1"/>
  <c r="E36" i="2"/>
  <c r="E22" i="2" l="1"/>
  <c r="C26" i="2"/>
  <c r="C40" i="2"/>
  <c r="E18" i="2"/>
  <c r="E26" i="2" l="1"/>
  <c r="E4" i="2"/>
  <c r="F4" i="2" s="1"/>
  <c r="E10" i="2"/>
  <c r="E40" i="2"/>
</calcChain>
</file>

<file path=xl/sharedStrings.xml><?xml version="1.0" encoding="utf-8"?>
<sst xmlns="http://schemas.openxmlformats.org/spreadsheetml/2006/main" count="1090" uniqueCount="573">
  <si>
    <t>Produkt ID Code</t>
  </si>
  <si>
    <t>Global Trade Item Number (GTIN)</t>
  </si>
  <si>
    <t>Trennbarkeit</t>
  </si>
  <si>
    <t>Biologische Abbaubarkeit</t>
  </si>
  <si>
    <t>Wiederverwendbarkeit / Verwertbarkeit</t>
  </si>
  <si>
    <t>Wartung- &amp; Reparaturfreundlichkeit</t>
  </si>
  <si>
    <t>Pre-consumer Rezyklatanteil</t>
  </si>
  <si>
    <t>Post-consumer Rezyklatanteil</t>
  </si>
  <si>
    <t>Poduktname</t>
  </si>
  <si>
    <t>Hersteller</t>
  </si>
  <si>
    <t>Allgemeine Produktinformationen</t>
  </si>
  <si>
    <t>Erläuterung</t>
  </si>
  <si>
    <t>Wieviel % Gewichtsanteil an recyceltem Material vor dem Verbrauch (Pre-consumer Recyclingmaterial) enthält das Produkt</t>
  </si>
  <si>
    <t>Verbundbaustoff</t>
  </si>
  <si>
    <t>Bauchemisches Produkt</t>
  </si>
  <si>
    <t>Mineralischer Baustoff</t>
  </si>
  <si>
    <t>Chemische Stoffe wurden zugesetzt</t>
  </si>
  <si>
    <t>Metall</t>
  </si>
  <si>
    <t>Nachwachsender Rohstoff</t>
  </si>
  <si>
    <t>Antwort</t>
  </si>
  <si>
    <t>2.Ebene (genauere Spezifikation)</t>
  </si>
  <si>
    <t>Erläuterung 2.Ebene</t>
  </si>
  <si>
    <t>Anwendung(en)</t>
  </si>
  <si>
    <t>Materialität des Produkts</t>
  </si>
  <si>
    <t>z.B. Stahl, Kupfer, Zink, Aluminium, Blei, Gusseisen</t>
  </si>
  <si>
    <t>Benennung des Zwecks der einzelnen chemischen Zusätze. Z.B. Brandschutzmittel, Biozid, Weichmacher, Stabilisator</t>
  </si>
  <si>
    <t>Fossiler Rohstoff</t>
  </si>
  <si>
    <t>z.B. PVC, HDPE, EPS, XPS, PF, PUR, PP, PS, PA, ABS, ASA, SAN, Bitumen, Teer</t>
  </si>
  <si>
    <t>z.B. Lack, Farbe, Kleber, Kunstharze</t>
  </si>
  <si>
    <t>z.B. Bau-/Konstruktionsholz, Sperrholz, Spanplatte, Hartfaserplatte, Weichfaserplatte, Holzwolle, Kork, Holzschindeln, Schafwolle, Flachs, Zellulose, Hanf, Seegras, Naturharz, Stroh, Schilf, Pappe, Papier, Pilzmycel</t>
  </si>
  <si>
    <t>Jegliche chemische Substanz in dem recycelten Material vor dem Verbrauch (Pre-consumer Recyclingmaterial) über 10% Gewichtsanteil ist ausgewiesen</t>
  </si>
  <si>
    <t>Jegliche chemische Substanz in dem recycelten Material vor dem Verbrauch (Pre-consumer Recyclingmaterial) über 1% Gewichtsanteil ist ausgewiesen</t>
  </si>
  <si>
    <t>Der recycelte Inhalt vor dem Verbrauch (Pre-consumer Recyclingmaterial) enthält keine Gefahrenstoffe (=enthält keinen H-Satz gemäß der CLP VO) mit einer Konzentration über 0,1% Gewichtsanteil.</t>
  </si>
  <si>
    <t>Eingaben</t>
  </si>
  <si>
    <t>&lt; 1%</t>
  </si>
  <si>
    <t>&gt; 1-10%</t>
  </si>
  <si>
    <t>&gt; 10-25%</t>
  </si>
  <si>
    <t>&gt; 25-50%</t>
  </si>
  <si>
    <t>&gt; 50-75%</t>
  </si>
  <si>
    <t>&gt; 75-95%</t>
  </si>
  <si>
    <t>&gt; 95%</t>
  </si>
  <si>
    <t>N/A</t>
  </si>
  <si>
    <t>Ja</t>
  </si>
  <si>
    <t>Nein</t>
  </si>
  <si>
    <t>Erforderliche Nachweise</t>
  </si>
  <si>
    <t>PCDS ID: 3010
1. Wählen Sie "Ja" oder "Nein" aus
2. Definition Verbrauchsmaterial: Unter Verbrauchsmaterial wird ein Material verstanden, welches für die vollständige Funktionalität eines Gerätes unerlässlich ist, sich aber innerhalb der Nutzungsdauer des Produkts verbraucht und damit ausgetauscht werden muss. Z.B.: Papier für Fotokopierer, Getränkepads für Kaffee- und Teemaschinen
3. Falls das Produkt kein Verbrauchsmaterial enthält oder selbst ein Verbrauchsmaterial ist, wählen Sie bitte "N/A" aus.</t>
  </si>
  <si>
    <t>PCDS ID: 2601-2606
Wählen Sie aus dem Auswahlmenü den entsprechenden Prozentsatz aus.</t>
  </si>
  <si>
    <t>Gewichtung Abfrage</t>
  </si>
  <si>
    <t>Anteil_IST</t>
  </si>
  <si>
    <t>Anteil_IST_SUMME_Kategorie</t>
  </si>
  <si>
    <t>Max_Punkte_Kategorie</t>
  </si>
  <si>
    <t>Eingabe</t>
  </si>
  <si>
    <t>Punkte_Parameter</t>
  </si>
  <si>
    <t>%-Punkte</t>
  </si>
  <si>
    <t xml:space="preserve">PCDS ID: 3002
1. Wählen Sie "Ja" oder "Nein" aus
2. Definition "bestimmungsgemäße Gebrauch": Verwendung eines Produkts gemäß den Spezifikationen, Anweisungen und Informationen des Herstellers
Hinweis zum Begriff: Diese Definition steht im Einklang mit der europäischen Verordnung EU Nr. 305/2011.
(ISO/IEC Guide 51:2014, Definition 3.6 angepasst)
1. Wählen Sie "Ja" oder "Nein" aus
</t>
  </si>
  <si>
    <t>Erfüllungsgrad</t>
  </si>
  <si>
    <t>QS0</t>
  </si>
  <si>
    <t>QS1</t>
  </si>
  <si>
    <t>QS2</t>
  </si>
  <si>
    <t>QS3</t>
  </si>
  <si>
    <t>QS4</t>
  </si>
  <si>
    <t>Grenzwerte [%]</t>
  </si>
  <si>
    <t>Qualitätsstufe</t>
  </si>
  <si>
    <t>PCDS ID: 5020
1. Wählen Sie "Ja" oder "Nein" aus
2. Falls das Produkt wegen seiner Produktart nicht auf den aktuellen Stand der Technik ertüchtigt werden kann (z.B. Lack, Farbe, etc) wählen Sie bitte "N/A" aus.</t>
  </si>
  <si>
    <t>PCDS ID: 5050
1. Wählen Sie "Ja" oder "Nein" aus
2. Falls das Produkt wegen seiner Produktart nach Ausbau nicht sinnvollerweise gesammelt werden kann (z.B. Lack, Farbe, etc) wählen Sie bitte "N/A" aus.</t>
  </si>
  <si>
    <t>Gesamtbewertung Zirkularitätsindikatoren (inkl Bewertung Kategoriegewichtung):</t>
  </si>
  <si>
    <t>Eingabe "N/A" falls nicht vorhanden</t>
  </si>
  <si>
    <t>Pre-consumer Rezyklatanteil
(nicht betrachtet werden Baustellenverschnitte)</t>
  </si>
  <si>
    <t>Gewichtung Kategorie / Kategorie</t>
  </si>
  <si>
    <t>(fließ nicht in die Bewertung ein)</t>
  </si>
  <si>
    <t>z.B. Beton, Porenbeton, Leichtbeton, Ziegel, Klinker, Kalksandstein, Gips (-Putz, -Mörtel, -Estrich, -Karton, -Faserzement), Zement (Putz, Estrich), Kalkmörtel, Kalkgipsmörtel, Kalkzementmörtel, Bruchstein, Asbestzement, Schiefer, sand, Kies, Splitt, Lehm, Schlacke, Granit, Basalt, Marmor, sandstein, Muschelkalk, Keramik, Glasmosaik, Fliesen, Flachglas, Behälterglas, Schaumglas, Blähglas, Steinwolle, Glaswolle, Hochofenschlacke, Blähton</t>
  </si>
  <si>
    <t>In dem Produkt wurden mindestens 2 Rohstoffe verbaut: z.B. mineralische Rohstoffe und/oder Kunststoffe und/oder Metalle und/oder nachwachsende Rohstoffe integriert</t>
  </si>
  <si>
    <t>1. Wählen Sie "Ja" oder "Nein" aus
2. Falls das Produkt ohne lebensdauerverlängernde Maßnahmen eine sehr lange Lebensdauer hat kann "Ja" ausgewählt werden. 
Abgrenzungen: Entweder die Lebensdauer ist größer als 50 a bei bestimmungsgemäßen Gebrauch oder die Lebensdauer überschreitet nachweislich die Lebensdauer vergleichbarer Produkte (z.B. siehe BBSR-Tabelle „Nutzungsdauern von Bauteilen zur Lebenszyklusanalyse nach BNB“ (2017) Link: https://www.nachhaltigesbauen.de/fileadmin/pdf/Nutzungsdauer_Bauteile/BNB_Nutzungsdauern_von_Bauteilen_2017-02-24.pdf)</t>
  </si>
  <si>
    <t>&lt; Grenzwert (QS1)</t>
  </si>
  <si>
    <t>1% (10000 ppm)</t>
  </si>
  <si>
    <t>0,1% (1000 ppm)</t>
  </si>
  <si>
    <t>0,01% (100 ppm)</t>
  </si>
  <si>
    <t>keine Daten verfügbar</t>
  </si>
  <si>
    <t>Angaben ab Grenzwerten gemäß REACH VO (Anhang II, Tabelle 1.1)</t>
  </si>
  <si>
    <t>Enthaltene Gefahrenstoffe</t>
  </si>
  <si>
    <r>
      <t xml:space="preserve">chemische Zusatzstoffe sind in Konzentrationen </t>
    </r>
    <r>
      <rPr>
        <sz val="11"/>
        <color theme="1"/>
        <rFont val="Calibri"/>
        <family val="2"/>
      </rPr>
      <t xml:space="preserve">≥ 0,01% (100 ppm) </t>
    </r>
    <r>
      <rPr>
        <sz val="11"/>
        <color theme="1"/>
        <rFont val="Calibri"/>
        <family val="2"/>
        <scheme val="minor"/>
      </rPr>
      <t>nicht enthalten</t>
    </r>
  </si>
  <si>
    <t>SVHCs sind in Konzentrationen ≥ 0,1% (1000 ppm) nicht enthalten</t>
  </si>
  <si>
    <t>&gt; 0-10%</t>
  </si>
  <si>
    <t>&gt; 95-99%</t>
  </si>
  <si>
    <t>&gt; 99%</t>
  </si>
  <si>
    <t>Farbcode</t>
  </si>
  <si>
    <t>1. Wählen Sie "Ja" oder "Nein" aus
2. Definition "&gt; 0,1 Massenprozent": Die Summe aller Carc. 1A und Carc. 1B Stoffe</t>
  </si>
  <si>
    <t>PCDS ID: 2310
1. Wählen Sie "Ja" oder "Nein" aus
2. Definition "&gt; 0,1 Massenprozent": Die Summe aller CMR 1A und CMR 1B Stoffe</t>
  </si>
  <si>
    <t xml:space="preserve">PCDS ID: 2320-2321
1. Wählen Sie "Ja" oder "Nein" aus
</t>
  </si>
  <si>
    <t>Datum der Datenabgabe</t>
  </si>
  <si>
    <t>Name (Nachname/Vorname) des Eintragenden</t>
  </si>
  <si>
    <t>Unternehmen</t>
  </si>
  <si>
    <t>Angaben des Dateneingebenden</t>
  </si>
  <si>
    <t>Gesamterfüllungsgrad zirkuläres Bauen</t>
  </si>
  <si>
    <t>Relevante Zeile der ENV1.2 Kriterienmatrix</t>
  </si>
  <si>
    <t>Relevante Bauteile / Baumaterialien / Flächen / Bereich</t>
  </si>
  <si>
    <t>Betrachteter Umwelt- oder Gesundheitsaspekt</t>
  </si>
  <si>
    <t>Anforderungen QS1</t>
  </si>
  <si>
    <t>Anforderungen QS2</t>
  </si>
  <si>
    <t>Anforderungen QS3</t>
  </si>
  <si>
    <t>Anforderungen QS4</t>
  </si>
  <si>
    <t>Geltungsbereich und ggfs. Abschneidekriterium</t>
  </si>
  <si>
    <t xml:space="preserve">Dekorative flüssige Beschichtungsstoffe mit Grundbeschichtungen nicht mineralischer Untergründe innen und außen (Lacke und Lasuren) ohne besondere Beständigkeitsanforderungen. </t>
  </si>
  <si>
    <t>VOC aus Lösemittel</t>
  </si>
  <si>
    <t>&lt; 300 g/l - Kategorie D nach RL 2004/42/EG</t>
  </si>
  <si>
    <t>Gemäß der Anforderungen für wasserver-dünnbare (Wb) Produkte der
aktuellen Decopaint-RL
(Anhang II)
(Kat. D nach RL 1004/42/EG)
&lt; 130 g/L</t>
  </si>
  <si>
    <t>&lt; 100 g/l oder
DE-UZ 12a</t>
  </si>
  <si>
    <t>RAL-UZ 12a</t>
  </si>
  <si>
    <t>alle</t>
  </si>
  <si>
    <t xml:space="preserve">Beschichtungen, Grundierungen und Spachtelmassen auf überwiegend mineralischen Untergründen innen (gemeint sind auch Untergründe wie Tapeten und Vliese) </t>
  </si>
  <si>
    <t>- VOC aus Lösemittel
- Weichmacher</t>
  </si>
  <si>
    <t>Gemäß der Anforderungen für wasserver-dünnbare (Wb) Produkte gemäß aktueller Decopaint-RL
(Anhang II)</t>
  </si>
  <si>
    <t>&lt; 30 g/l</t>
  </si>
  <si>
    <t>lösemittelfrei und weichmacherfrei nach VdL-RL01 oder RAL-UZ 102 (SVOC)</t>
  </si>
  <si>
    <t>&gt;5%</t>
  </si>
  <si>
    <r>
      <t xml:space="preserve">Staubbindende Beschichtungen, Betonkontakt, Aufbrennsperre, </t>
    </r>
    <r>
      <rPr>
        <sz val="10"/>
        <rFont val="Arial"/>
        <family val="2"/>
      </rPr>
      <t>Sperrgrund innen</t>
    </r>
  </si>
  <si>
    <t>&lt; 10 g/l</t>
  </si>
  <si>
    <t>&lt; 5 g/l</t>
  </si>
  <si>
    <t>Tapetenkleber</t>
  </si>
  <si>
    <t>- Pulverprodukte                                                                                                                                                                                                                                                              oder
- lösemittelfreie Dispersions-kleber</t>
  </si>
  <si>
    <t>Pulverprodukte oder lösemittelfrei und weichmacherfrei nach VdL-RL01</t>
  </si>
  <si>
    <t>Dekorative Farben und Dispersionsdämmstoffkleber außen</t>
  </si>
  <si>
    <t>&lt; 40 g/l</t>
  </si>
  <si>
    <t>Textile Bodenbeläge</t>
  </si>
  <si>
    <t>- Emissionen
- gefährliche Stoffe</t>
  </si>
  <si>
    <t>GUT-Gütesiegel oder RAL-UZ 128</t>
  </si>
  <si>
    <t>Elastische Bodenbeläge</t>
  </si>
  <si>
    <t>Emissionsnachweis</t>
  </si>
  <si>
    <t>Emissionsnachweis 
und
Chlorparaffine (SCCPs + MCCPs + LCCPs) &lt; 0,1 %</t>
  </si>
  <si>
    <t>Emissionsnachweis 
und
Chlorparaffine (SCCPs + MCCPs + LCCPs) &lt; 0,1 %
und
SVHC ≤ 0,1 %</t>
  </si>
  <si>
    <t>Emission nach 
28. Tg  ≤ RAL-UZ 120
und
Chlorparaffine (SCCPs + MCCPs + LCCPs) &lt; 0,1 %
und
SVHC ≤ 0,1 %</t>
  </si>
  <si>
    <t>Verlegewerkstoff ohne besondere Anforderungen</t>
  </si>
  <si>
    <t>Emissionen</t>
  </si>
  <si>
    <t>GISCODE D1, ZP1, RU 0,5, RU 1, RE05, RE10, RE20 oder RE30
oder
RS10</t>
  </si>
  <si>
    <r>
      <t>GISCODE D1, ZP1, RU 0,5, RU 1, RE05, RE10, RE20, RE30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DE-UZ 113</t>
    </r>
  </si>
  <si>
    <t>Verlegewerkstoff als Sperranstrich, Estrichharze und Abdichtungen mit erhöhten Anforderungen</t>
  </si>
  <si>
    <t>GISCODE D1, ZP1, RE05, RE10, RE20 oder RE30, RU 0,5 oder RU 1</t>
  </si>
  <si>
    <t>GISCODE D1, ZP1, RE05, RE10, RE20 oder RE30,
RU 0,5 oder RU 1</t>
  </si>
  <si>
    <r>
      <t>GISCODE D1, ZP1, RE05, RE10, RE20 oder RE30, RU 0,5 oder RU 1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</si>
  <si>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t>Natursteinimprägnierung innen</t>
  </si>
  <si>
    <t>Aromatenfrei (GH10)</t>
  </si>
  <si>
    <t>Lösemittelgehalt &lt; 5 %, nicht kennzeichnungspflichtig</t>
  </si>
  <si>
    <r>
      <t xml:space="preserve">Dichtstoffe im klebenden Einsatz und Kleber innen: PU-Kleber und silanmodifizierte Polymere (SMP).
</t>
    </r>
    <r>
      <rPr>
        <sz val="10"/>
        <rFont val="Arial"/>
        <family val="2"/>
      </rPr>
      <t>Nicht betrachtet werden hier die Bereiche Glasbau, Fassade und Brandschutz</t>
    </r>
  </si>
  <si>
    <t>GISCODE
PU10, PU20 oder RS10</t>
  </si>
  <si>
    <r>
      <t>GISCODE PU10, PU20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</si>
  <si>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r>
      <t xml:space="preserve">Dichtstoffe im rissüberbrückenden Einsatz und Kleber innen: Acrylatdichtstoffe / -kleber, Silikondichtstoffe und SMP-(Hybrid-Dichtstoffe).
</t>
    </r>
    <r>
      <rPr>
        <sz val="10"/>
        <rFont val="Arial"/>
        <family val="2"/>
      </rPr>
      <t>Nicht betrachtet werden hier die Bereiche Glasbau, Fassade und Brandschutz</t>
    </r>
  </si>
  <si>
    <t>- Chlorparaffine
- Lösemittel
- KWS ( Kohlenwasserstoffweichmacher)</t>
  </si>
  <si>
    <t>Keine im SDB deklarierten Chlorparaffine</t>
  </si>
  <si>
    <t>Chlorparaffine (SCCPs + MCCPs + LCCPs) &lt; 0,1 %</t>
  </si>
  <si>
    <t>Chlorparaffine (SCCPs + MCCPs + LCCPs) &lt; 0,1 %
und
Lösemittel &lt; 1 %
und
KWS-Weichmacher &lt; 0,1 %</t>
  </si>
  <si>
    <t>Montagekleber und Dichtstoff zur Herstellung der Luftdichtigkeit an der Gebäudehülle</t>
  </si>
  <si>
    <t>- Halogenierte Treibmittel
- Chlorparaffine
- Emissionen</t>
  </si>
  <si>
    <t>&lt; 0,1 % halogenierte
Treibmittel</t>
  </si>
  <si>
    <r>
      <t>Chlorparaffine (SCCPs + MCCPs + LCCPs) &lt; 0,1 %
und
LCCPs &lt; 0,1 % und halogenierte Treibmittel &lt; 0,1 %,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VOC &lt; 1 %</t>
    </r>
  </si>
  <si>
    <t>Bauseitig und werkseitig verwendete Schalöle</t>
  </si>
  <si>
    <t>GISCODE BTM 01, BTM 05, BTM10, BTM15 oder BTM20</t>
  </si>
  <si>
    <t>GISCODE BTM 01, BTM 05, BTM10 oder BTM15</t>
  </si>
  <si>
    <t>GISCODE BTM 01, BTM 05 oder BTM10</t>
  </si>
  <si>
    <t>GISCODE BTM 01, BTM 05</t>
  </si>
  <si>
    <t>Brandschutzbeschichtung tragender und nicht tragender Metallbauteile innen</t>
  </si>
  <si>
    <t>- VOC aus Lösemittel
- Halogene</t>
  </si>
  <si>
    <t>Emissionsbewertetes Bauprodukt nach den DIBt Grundsätzen für "Reaktive Brand-schutzsysteme auf Stahlbautei-len" oder deutsche allgemeine bauaufsichtliche Zulassung (abZ)</t>
  </si>
  <si>
    <t>Halogenfreies Produkt und 
VOC &lt; 50 g/l</t>
  </si>
  <si>
    <t>Halogenfreies Produkt und 
VOC &lt; 25 g/l</t>
  </si>
  <si>
    <t>Halogenfreies Produkt und 
VOC &lt; 5 g/l</t>
  </si>
  <si>
    <r>
      <t>&gt;50m</t>
    </r>
    <r>
      <rPr>
        <vertAlign val="superscript"/>
        <sz val="11"/>
        <color theme="1"/>
        <rFont val="Calibri"/>
        <family val="2"/>
        <scheme val="minor"/>
      </rPr>
      <t>2</t>
    </r>
  </si>
  <si>
    <t>Korrosionsschutz tragender Metallbauteile (Wandstärke &gt; 3 mm) mit einer Korrosivitätskategorie max C2 im Innenbereich</t>
  </si>
  <si>
    <t>&lt; 300 g/l</t>
  </si>
  <si>
    <t>Wasserverdünnbares
Produkt &lt; 140 g/l (Kat. A/i oder A/j nach Decopaint-Richtlinie)</t>
  </si>
  <si>
    <t>Wasserverdünnbares Produkt &lt; 100 g/l oder Einsatz eines C3–Beschichtungssystems der Qualitätsstufe 4</t>
  </si>
  <si>
    <r>
      <t>&gt;500m</t>
    </r>
    <r>
      <rPr>
        <vertAlign val="superscript"/>
        <sz val="11"/>
        <color theme="1"/>
        <rFont val="Calibri"/>
        <family val="2"/>
        <scheme val="minor"/>
      </rPr>
      <t>2</t>
    </r>
  </si>
  <si>
    <t>Korrosionsschutz tragender Metallbauteile (Wandstärke &gt; 3 mm) mit einer Korrosivitätskategorie max C3</t>
  </si>
  <si>
    <t>Beschichtungssystem mit VOC &lt; 120 g/m²</t>
  </si>
  <si>
    <t>Beschichtungssystem mit VOC &lt; 90 g/m²</t>
  </si>
  <si>
    <t>Beschichtungssystem mit VOC &lt; 60 g/m²</t>
  </si>
  <si>
    <t>Beschichtungssystem mit 
VOC &lt; 30 g/m²
oder
Einsatz eines Beschichtungssystems ab C4</t>
  </si>
  <si>
    <t>Korrosionsschutz tragender Metallbauteile (Wandstärke &gt; 3 mm) mit einer Korrosivitätskategorie größer C3</t>
  </si>
  <si>
    <t>Beschichtungssystem mit VOC &lt; 150 g/m²</t>
  </si>
  <si>
    <t xml:space="preserve">Korrosionsschutzbeschichtungen und Effektbeschichtungen nicht tragender Metallbauteile </t>
  </si>
  <si>
    <t>Wasserverdünnbare Produkte &lt; 140 g/l 
Ausnahme: Für Metalliceffektlacke &lt; 300 g/l</t>
  </si>
  <si>
    <t>&gt;10m2</t>
  </si>
  <si>
    <t>Reaktive PU-Produkte zur Beschichtung von mineralischen Oberflächen von Boden, Decke und Wand - ausgenommen OS-Systeme</t>
  </si>
  <si>
    <t>- VOC aus Lösemittel
- Gefahrstoffe</t>
  </si>
  <si>
    <t>GISCODE PU10 oder PU40</t>
  </si>
  <si>
    <t>GISCODE PU10 oder PU40
und
Emissionsnachweis gemäß AgBB Verfahren als Einzelprodukt oder im System</t>
  </si>
  <si>
    <t>Bodenbeschichtungen für Holzfußböden und Treppe innen</t>
  </si>
  <si>
    <t>GISCODE W1, W2+, W3, W3+, W1/DD, W2/DD+, W3/DD oder W3/DD+</t>
  </si>
  <si>
    <t>GISCODE W1, W2+, W1/DD oder W2/DD+</t>
  </si>
  <si>
    <t>PMMA- und PMMA-/Epoxyd-Beschichtungen für Boden- und Wandflächen mit speziellen Anforderungen und Flüssigkunststoff</t>
  </si>
  <si>
    <t>RMA10 oder RMA15</t>
  </si>
  <si>
    <t>EP-Produkte zur Beschichtung von mineralischen Oberflächen an Boden, Decke und Wand - ausgenommen OS-Systeme</t>
  </si>
  <si>
    <t>- GISCODE RE05, RE10, RE20, RE30, RE40, RE50, oder RE55</t>
  </si>
  <si>
    <t>- GISCODE RE05, RE10, RE20, RE30 oder RE55/„total solid“</t>
  </si>
  <si>
    <t>- GISCODE RE05, RE10, RE20, RE30 oder RE55/„total solid“
und
- Emissionsnachweis gemäß MVVTB als Einzelprodukt oder im System</t>
  </si>
  <si>
    <t>- GISCODE RE05, RE10, RE20 oder RE30
und
- Emissionsnachweis gemäß MVVTB als Einzelprodukt oder im System</t>
  </si>
  <si>
    <t>EP-/PU-Grundierungen und Beschichtungen für Boden- und Wandflächen (z. B. Sockel) - Oberflächenschutzsysteme mit Ausnahme von Markierungen</t>
  </si>
  <si>
    <t>GISCODE PU10, PU20, PU40, PU60, RE05, RE10, RE20, RE30, RE40, RE50, oder RE55</t>
  </si>
  <si>
    <t>GISCODE PU10, PU40, PU60, RE05, RE10, RE20 oder RE30</t>
  </si>
  <si>
    <t>Bitumenvoranstrich und Endanstrich</t>
  </si>
  <si>
    <t>GISCODE BBP10 oder BBP20</t>
  </si>
  <si>
    <t>GISCODE BBP10</t>
  </si>
  <si>
    <t xml:space="preserve">Bitumenvoranstriche beim Umkehrdach </t>
  </si>
  <si>
    <t>GISCODE BBP10, BBP20 oder BBP30</t>
  </si>
  <si>
    <t>Öle und Wachse für Holzoberflächen innen und außen</t>
  </si>
  <si>
    <t>GISCODE Ö10, Ö20 oder Ö40</t>
  </si>
  <si>
    <t>GISCODE Ö10 oder Ö20</t>
  </si>
  <si>
    <t>GISCODE Ö10</t>
  </si>
  <si>
    <t>Chemischer Holzschutz tragender Holzbauteile innenliegend nebst Auskragungen nach außen</t>
  </si>
  <si>
    <t>Biozid (Chemischer Holzschutz)</t>
  </si>
  <si>
    <t>GK 0: Holzschutz nur konstruktiv nach 68800-2
GK 1-2: verkehrsfähige Biozidprodukte nach 528/2012/EG</t>
  </si>
  <si>
    <t>Holzschutz nur konstruktiv nach DIN 68800-2 
oder
natürlich dauerhafte oder modifizier-te Hölzer gemäß DIN 68800-1</t>
  </si>
  <si>
    <t>Chemischer Holzschutz außenliegender tragender Holzbauteile</t>
  </si>
  <si>
    <t>GK 3 und 4: verkehrsfähige Biozidprodukte nach 528/2012/EG</t>
  </si>
  <si>
    <t>30a</t>
  </si>
  <si>
    <t>Masshaltige Holzbauteile: Außentüren und Außenfenster</t>
  </si>
  <si>
    <t>verkehrsfähige Biozidprodukte nach 528/2012/EG</t>
  </si>
  <si>
    <t>30b</t>
  </si>
  <si>
    <t>Nicht masshaltige Holzbauteile innen und außen (z. B. Fassade und Terrasse)</t>
  </si>
  <si>
    <t>Innen: Kein chemischer Holzschutz 
außen: verkehrsfähige 
Biozidprodukte nach 528/2012/EG</t>
  </si>
  <si>
    <t>Biozid behandelte Bodenbeläge und filmgeschützte Holzlasuren</t>
  </si>
  <si>
    <t>Biozid</t>
  </si>
  <si>
    <t>Für Wohnen gilt: Keine Verwendung von Bioziden Wirkstoffen im Innenraum mit Ausnahme von Topfkonservierungen</t>
  </si>
  <si>
    <t>Produkte zur Passivierung von Aluminium und Edelstahl der Gebäudehülle</t>
  </si>
  <si>
    <t>Schwermetall (Chrom VI)</t>
  </si>
  <si>
    <t>Chrom-VI-freie Passivierungsmittel</t>
  </si>
  <si>
    <r>
      <t>&gt;5m</t>
    </r>
    <r>
      <rPr>
        <vertAlign val="superscript"/>
        <sz val="11"/>
        <color theme="1"/>
        <rFont val="Calibri"/>
        <family val="2"/>
        <scheme val="minor"/>
      </rPr>
      <t>2</t>
    </r>
  </si>
  <si>
    <t>Beschichtungen von nichttragenden Metallbauteilen. Feuerverzinkungen gelten nicht als Beschichtungen im Sinne dieses Kriteriums</t>
  </si>
  <si>
    <t>Kein Einsatz von Chrom-VI-Verbindungen</t>
  </si>
  <si>
    <r>
      <t>&gt;100m</t>
    </r>
    <r>
      <rPr>
        <vertAlign val="superscript"/>
        <sz val="11"/>
        <color theme="1"/>
        <rFont val="Calibri"/>
        <family val="2"/>
        <scheme val="minor"/>
      </rPr>
      <t>2</t>
    </r>
  </si>
  <si>
    <t>Wasserführende Bauteile an Dach und zur Regenwasserabführung</t>
  </si>
  <si>
    <t>Schwermetall (Blei, Kupfer)</t>
  </si>
  <si>
    <t>Schwermetallfilter, falls Fläche &gt; 10 % der projizierten Dachaufsicht</t>
  </si>
  <si>
    <t>&gt;10%</t>
  </si>
  <si>
    <t>34.1</t>
  </si>
  <si>
    <t>Wasserführende bzw. wasserableitende Bauteile an Dach- und Dachentwässerungen</t>
  </si>
  <si>
    <t>Zinkemissionen wasserführender Bauteile aus Titanzink</t>
  </si>
  <si>
    <t>Bei bewitterten Flächen &gt; 50 m²: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</si>
  <si>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Bei allen bewitterten Flächen: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</si>
  <si>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QS 2-3: &gt; 50m2
QS 4: alle</t>
  </si>
  <si>
    <t>Kältemittel</t>
  </si>
  <si>
    <t>Halogenierte Treibmittel</t>
  </si>
  <si>
    <t>Zusätzlicher Bewertungspunkt: Frei von halogenierten/teilhalogenierten Kältemitteln</t>
  </si>
  <si>
    <t>Frei von halogenierten / teilhalogenierten Kältemitteln</t>
  </si>
  <si>
    <t>Montageschaum in befestigender Funktion die nicht die Anforderungen der Brandschutzklassen B1 bzw. ≥ C erfüllen müssen</t>
  </si>
  <si>
    <t>- Halogenierte und sonstige Treibmittel
- Lösemittel
- Weichmacher
- Flammschutzmittel</t>
  </si>
  <si>
    <t xml:space="preserve">Emicode EC1Plus
 und
halogenierte Treibmittel &lt; 0,1 %
und
Chlorparaffine (SCCPs + MCCPs + LCCPs) &lt; 0,1 %
 und 
TCEP &lt; 0,1 %
</t>
  </si>
  <si>
    <t xml:space="preserve">Emicode EC1Plus
 und
halogenierte Treibmittel &lt; 0,1 %
und
Chlorparaffine (SCCPs + MCCPs + LCCPs) &lt; 0,1 %
 und 
TCEP &lt; 0,1 %
und
weichmacherfrei
und
halogenierten Flammschutzmittel &lt; 0,1 %
</t>
  </si>
  <si>
    <t>Montageschäume bei der Verklebung von Dämmstoffen</t>
  </si>
  <si>
    <t>Halogenierte und sonstige Treibmittel</t>
  </si>
  <si>
    <t>Keine Verwendung von Montageschäumen
Ausnahme: Nur in Fugen von WDVS-Dämmplatten dürfen Montageschäume ohne halogenierte Treibmittel eingesetzt werden</t>
  </si>
  <si>
    <t>Kunstschaum-Dämmstoffe der Gebäude und Haustechnik (Betrachtungsrahmen: nur gemäß EnEV und Hauptstränge der TGA)</t>
  </si>
  <si>
    <t>Halogenierte
Treibmittel</t>
  </si>
  <si>
    <t>Kein Einsatz von halogenierten Treibmitteln</t>
  </si>
  <si>
    <t>Flammhemmend ausgerüstete Bauprodukte (Gemische)</t>
  </si>
  <si>
    <t>- Chlorparaffine
- SVHC</t>
  </si>
  <si>
    <t>Chlorparaffine (SCCPs + MCCPs + LCCPs) &lt; 0,1 %
und
SVHC ≤ 0,1 %</t>
  </si>
  <si>
    <t>Flammhemmend ausgerüstete Bauprodukte (Erzeugnisse)</t>
  </si>
  <si>
    <t>- Chlorparaffine
- Polybromierte Biphenyle (PBB)
- Diphenylether (PBDE)
- SVHC</t>
  </si>
  <si>
    <t>Chlorparaffine (SCCPs + MCCPs + LCCPs) &lt; 0,1 %
und
PBB &lt; 0,1 %
und
PBDE &lt; 0,1 %
und 
SVHC ≤ 0,1 %
Ausnahmeregelung: Bei Baustoffklassen „schwer entflammbar“ werden Dämmstoffe mit langkettigen CP (LCCP) toleriert</t>
  </si>
  <si>
    <t>Chlorparaffine (SCCPs + MCCPs + LCCPs) &lt; 0,1 %
und
PBB &lt; 0,1 %
und
PBDE &lt; 0,1 %
und 
SVHC ≤ 0,1 %</t>
  </si>
  <si>
    <t>Erzeugnisse aus Kunststoffen (PVC)</t>
  </si>
  <si>
    <t>SVHC</t>
  </si>
  <si>
    <t>SVHC ≤ 0,1 %
Anforderung gilt für:
- Wandbeläge
- Wandbekleidungen
- Kabelummantelungen</t>
  </si>
  <si>
    <t>SVHC ≤ 0,1 %
Anforderung gilt für Bauteile wie QS3 und zusätzlich für:
- Kunststofffensterprofile
- Lichtkuppelaufsatzkränze</t>
  </si>
  <si>
    <t>Biozid und flammhemmend ausgerüstete Bauprodukte auf Basis von Holz oder Holzwerkstoffen</t>
  </si>
  <si>
    <t>Borverbindungen</t>
  </si>
  <si>
    <t>Borverbindungen ≤ 0,1 %</t>
  </si>
  <si>
    <t>PU-Systemkleber</t>
  </si>
  <si>
    <t>GISCODE RU1 (lösemittelfrei)</t>
  </si>
  <si>
    <t>47a</t>
  </si>
  <si>
    <t>Industriell hergestellte Erzeugnisse Serienerzeugnisse / Fertigprodukte aus Holzwerkstoffplatten in Innenräumen</t>
  </si>
  <si>
    <t>VVOC aus Formaldehyd</t>
  </si>
  <si>
    <t>Formaldehyd ≤ 0,10 ppm (entspricht 0,120 mg/m³)</t>
  </si>
  <si>
    <t>Formaldehyd ≤ 0,05 ppm (entspricht 0,062 mg/m3)</t>
  </si>
  <si>
    <t>47b</t>
  </si>
  <si>
    <t>Handwerklich hergestellte Holzwerkstoffplatten</t>
  </si>
  <si>
    <t>DE-UZ 76
oder
Formaldehyd ≤ 0,05 ppm (entspricht 0,062 mg/m3)</t>
  </si>
  <si>
    <t>Holzwerkstoffplatten im konstruktiven Holzbau</t>
  </si>
  <si>
    <t>Formaldehyd ≤ 0,10 ppm (entspricht 0,120 mg/m3)</t>
  </si>
  <si>
    <t>Formaldehyd ≤ 0,06 ppm (entspricht 0,072 mg/m3) (entspricht QDF-Anforderungen)</t>
  </si>
  <si>
    <t>Kontaktdaten des Eintragenden (Email / Tel.)</t>
  </si>
  <si>
    <r>
      <rPr>
        <b/>
        <sz val="16"/>
        <color rgb="FFFF0000"/>
        <rFont val="Arial"/>
        <family val="2"/>
      </rPr>
      <t>VERTRAULICH!</t>
    </r>
    <r>
      <rPr>
        <sz val="16"/>
        <color rgb="FFFF0000"/>
        <rFont val="Arial"/>
        <family val="2"/>
      </rPr>
      <t xml:space="preserve"> VERWENDUNG NUR FÜR DEN INTERNEN GEBRAUCH ZUM ZWECK DER KOMMENTIERUNG.</t>
    </r>
  </si>
  <si>
    <t xml:space="preserve">PCDS ID: 2301
1. Wählen Sie "Ja" oder "Nein" aus
2. Definition SVHC Stoffe: Sind Stoffe, die in der aktuellen Kandidatenliste (https://echa.europa.eu/de/candidate-list-table) enthalten sind.
3. Definition "SVHC Stoffe &gt; 0,1 Massenprozent": Die Summe aller SVHC Stoffe in dem Produkt
</t>
  </si>
  <si>
    <t>Generischer Referenzdatensatz</t>
  </si>
  <si>
    <t>Angabe UUID des Datensatzes</t>
  </si>
  <si>
    <t>Angabe Stoffdatenbank</t>
  </si>
  <si>
    <t>GWP Herstellung (Modul A1-A3)</t>
  </si>
  <si>
    <t>PCDS ID: 2420
1. Wählen Sie "Ja" oder "Nein" aus
2. Falls es sich bei dem Produkt ausschließlich um nachwachsende Rohstoffe handelt, denen keine chemischen Stoffe zugesetzt wurden oder deren Molekularstruktur künstlich verändert wurde, wählen Sie bitte "N/A" aus.</t>
  </si>
  <si>
    <t>PCDS ID: 2400-2406
1. Definition Pre-consumer Rezyklat: Recyclinkmaterial VOR der Nutzung durch einen Konsumenten. Üblicherweise Fehlchargen im Produktionsprozess, deren Material wieder in den Produktionsprozess eingeschleust werden.
2. Wählen Sie aus dem Auswahlmenü den entsprechenden Prozentsatz aus.
3. Falls es sich bei dem Produkt ausschließlich um nachwachsende Rohstoffe handelt, denen keine chemischen Stoffe zugesetzt wurden oder deren Molekularstruktur künstlich verändert wurde, wählen Sie bitte "N/A" aus.</t>
  </si>
  <si>
    <t>PCDS ID: 2410
1. Wählen Sie "Ja" oder "Nein" aus
2. Falls es sich bei dem Produkt ausschließlich um nachwachsende Rohstoffe handelt, denen keine chemischen Stoffe zugesetzt wurden oder deren Molekularstruktur künstlich verändert wurde, wählen Sie bitte "N/A" aus.</t>
  </si>
  <si>
    <t>PCDS ID: 2411
1. Wählen Sie "Ja" oder "Nein" aus
2. Falls es sich bei dem Produkt ausschließlich um nachwachsende Rohstoffe handelt, denen keine chemischen Stoffe zugesetzt wurden oder deren Molekularstruktur künstlich verändert wurde, wählen Sie bitte "N/A" aus.</t>
  </si>
  <si>
    <t>1. Wählen Sie "Ja" oder "Nein" aus
2. Auswahl von "N/A" ist möglich bei Produkten, bei denen ein Produktleasing nicht sinnvoll umsetzbar ist. Z.B. bei Gemischen (z.B. Lacken, Farben), bei chemischen Stoffen, bei kleinteiligen Produkten oder Hilfsmitteln (z.B. Abstandshalter, Gummis), bei Verbrauchsmaterial, ...</t>
  </si>
  <si>
    <t>1. Wählen Sie "Ja" oder "Nein" aus
2. Falls bei dem Produkt wegen seiner Produktart keine Baustellenverschnitte entstehen oder bei sachgemäßer Verarbeitung keine oder nur geringfügige Mengen an Baustellenverschnitte entstehen wählen Sie bitte "N/A" aus.</t>
  </si>
  <si>
    <t>Gewichtung unter Berücksichtigung von N/A</t>
  </si>
  <si>
    <t>Gesamterfüllungsgrad Klima</t>
  </si>
  <si>
    <t>Geben Sie in dem Eingabefeld die UUID des generischen Datensatzes ein</t>
  </si>
  <si>
    <t>Geben Sie in dem Eingabefeld den Namen und  - falls vorhanden - den Link der Stoffdatenbank ein, aus der der generische Datensatz stammt</t>
  </si>
  <si>
    <t>vorhanden</t>
  </si>
  <si>
    <t>nicht vorhanden</t>
  </si>
  <si>
    <t>Wählen Sie "vorhanden" oder "nicht vorhanden" aus</t>
  </si>
  <si>
    <t xml:space="preserve">Wählen Sie einen Eintrag aus </t>
  </si>
  <si>
    <t>Die EPD in der genannten Qualität ist zur Verfügung zu stellen</t>
  </si>
  <si>
    <r>
      <t xml:space="preserve">Wählen Sie aus dem Auswahlmenü den entsprechenden Prozentsatz aus, der sich aufgrund der unten aufgeführten Rechenvorschrift ergibt. 
Rechenvorschrift für den Anteil "GWP-biogenic":
[GWP-biogenic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GWP-biogenic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 100</t>
    </r>
  </si>
  <si>
    <r>
      <t xml:space="preserve">Wählen Sie aus dem Auswahlmenü den entsprechenden Prozentsatz aus, der sich aufgrund der unten aufgeführten Rechenvorschrift ergibt. 
Rechenvorschrift für den Anteil "GWP-fossil":
[GWP-fossil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GWP-fossil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*100</t>
    </r>
  </si>
  <si>
    <t>Welchen Anteil der CO2-Intensität (GWP-fossil) weist Ihr Produkt im Vergleich zum Referenzdatensatz auf?</t>
  </si>
  <si>
    <t>Welchen biogenen Anteil (GWP-biogenic) hat Ihr Produkt im Vergleich zum Referenzdatensatz?</t>
  </si>
  <si>
    <t>Der Rechenvorgang mit dem ermittelten Ergebnis ist einzureichen</t>
  </si>
  <si>
    <t>Gesamterfüllungsgrad Sozial</t>
  </si>
  <si>
    <t>Eingabe (MWT_Klima/biogener Anteil)</t>
  </si>
  <si>
    <t>&gt; 90%</t>
  </si>
  <si>
    <t>&gt; 75-90%</t>
  </si>
  <si>
    <t>1.Ebene (Zuordnung der Materialität über ja nein Abfrage)</t>
  </si>
  <si>
    <t>1. Verbot von Kinder- und Zwangsarbeit gemäß ILO-Übereinkommen (ILO = International Labour Organisation)  ( 29, 105, 138 und 182 )</t>
  </si>
  <si>
    <t>x</t>
  </si>
  <si>
    <t>1.1</t>
  </si>
  <si>
    <t xml:space="preserve">ILO-Kernarbeitsnormen
</t>
  </si>
  <si>
    <t>Keine Kinderarbeit (ILO Konventionen Nr. 138 und Nr. 182)
Keine Sklavenarbeit (ILO Konventionen Nr. 29 und Nr. 105)</t>
  </si>
  <si>
    <t xml:space="preserve">2. Einhaltung von grundlegenden ILO-Kernarbeitsnormen und Arbeitsschutzmaßnahmen (Vermeidung von Arbeitsunfällen / Schutz der Arbeiter vor Gefahrenquellen) über die gesamte Liefer-/ Wertschöpfungskette) </t>
  </si>
  <si>
    <t>2.1</t>
  </si>
  <si>
    <t>Arbeitsnormen und Arbeitsschutzmaßnahmen</t>
  </si>
  <si>
    <t>Personal muss Schulungen zu Arbeitssicherheit erhalten (ILO Konvention Nr. 155)
Arbeitsunfälle müssen dokumentiert werden
Arbeiter müssen vor Gefahrenquellen (Chemikalien, Luftverunreinigungen, Vibrationen, Lärm) geschützt werden (ILO Konventionen Nr. 148 und Nr. 170)
Die Arbeitsnormen und -schutzmaßnahmen werden über die gesamte Liefer- / Wertschöpfungskette eingehalten</t>
  </si>
  <si>
    <t>2.2</t>
  </si>
  <si>
    <t>Angemessene Wohnbedingungen der Arbeiter</t>
  </si>
  <si>
    <t>Die Unterkünfte der Arbeiter müssen mit sauberem Trinkwasser versorgt sein. Sanitäranlagen müssen in ausreichender Zahl vorhanden sein und sich in erreichbarer Nähe der Unterkünfte befinden.</t>
  </si>
  <si>
    <t>2.3</t>
  </si>
  <si>
    <t>Ausreichende medizinische Versorgung</t>
  </si>
  <si>
    <t>Arzt / Krankenhaus in ausreichender Nähe
Personal muss regelmäßig schulungen zu Erster Hilfe bekommen
Erste Hilfe Koffer mit allen notwendigen Utensilien muss am Arbeitsplatz vorhanden sein</t>
  </si>
  <si>
    <t xml:space="preserve">3. Einhaltung von Arbeitsrechten (z.B. Zusicherung eines den gesetzlichen Vorgaben entsprechenden schriftlichen Arbeitsvertrags) gelten auch für Subunternehmer </t>
  </si>
  <si>
    <t>3.1</t>
  </si>
  <si>
    <t>Faire Arbeitsverträge und Gehälter</t>
  </si>
  <si>
    <t>Schriftliche Verträge geschrieben in einfacher Landessprache, die für die Arbeiter verständlich ist;  Bezahlung zur Befriedigung der Grundbedürfnisse (Mindestlohn), sowie Gleichheit des Entgeltes (ILO Konvention Nr. 131)</t>
  </si>
  <si>
    <t>4. Einhaltung von dem Recht auf Vereinigungsfreiheit, Schutz des Vereinigungsrechtes und auf Kollektivverhandlungen gemäß ILO-Übereinkommen 87 und 98</t>
  </si>
  <si>
    <t>4.1</t>
  </si>
  <si>
    <t>ILO-Kernarbeitsnormen</t>
  </si>
  <si>
    <t>Vereinigungsfreiheit (ILO Konventionen Nr. 87 und Nr. 98)</t>
  </si>
  <si>
    <t>5. Zahlung gleicher Löhne und Nichtdiskriminierung am Arbeitsplatz gemäß ILO-Übereinkommen 100 und 111</t>
  </si>
  <si>
    <t>5.1</t>
  </si>
  <si>
    <t>Keine Diskriminierung (ILO Konventionen Nr. 100 und Nr. 111)</t>
  </si>
  <si>
    <t>6. Erhalt kultureller Werte und Einhaltung der Rechte indigener Völker bzw. der lokalen Bevölkerung. Vermeidung von Nutzungskonflikten und der Gefährdung der Lebensgrundlage der lokalen Bevölkerung durch mögliche negative Auswirkungen der Rohstoffgewinnung, Verarbeitung oder Herstellung von Produkten (Landvertreibungen, Zwangsumsiedlungen sowie Beeinträchtigung der Ernährungssicherung)</t>
  </si>
  <si>
    <t>6.1</t>
  </si>
  <si>
    <t xml:space="preserve">Vermeidung von Rohstoffabbau / gewinnung in konfliktreichen und -gefährdeten Regionen </t>
  </si>
  <si>
    <t xml:space="preserve">Der Rohstoffabbau soll in einem konfliktfreien Umfeld stattfinden. Grundsätzlich sollen alle Risiken und daraus ggf. entstehende Auswirkungen im Zusammenhang mit der Gewinnung von Rohstoffen identifiziert werden, um bestehende Konflikte (in  konfliktreichen und -gefährdeten Regionen) nicht zu verstärken bzw. neue Konflikte zu vermeiden (Vorsorgeprinzip). </t>
  </si>
  <si>
    <t>6.2</t>
  </si>
  <si>
    <t>Unterstützen von lokaler Gesellschaft und Unternehmen</t>
  </si>
  <si>
    <t>Aufträge werden bevorzugt an lokale Unternehmen vergeben.</t>
  </si>
  <si>
    <t>6.3</t>
  </si>
  <si>
    <t>Verbesserung der Lokalen Infrastruktur</t>
  </si>
  <si>
    <t>Es werden Maßnahmen zur Verbesserung der lokalen Infrastruktur umgesetzt.</t>
  </si>
  <si>
    <t>6.4</t>
  </si>
  <si>
    <t>Zustimmung der ansässigen Gemeinschaft</t>
  </si>
  <si>
    <t>Die lokale Gemeinschaft und die zuständigen Behörden müssen bei Entscheidungen eingebunden werden. Nutzungskonflikte und die Gefährdung der Lebensgrundlage der lokalen Bevölkerung durch mögliche negative Auswirkungen der Rohstoffgewinnung, Verarbeitung oder Herstellung von Produkten muss vermieden werden.</t>
  </si>
  <si>
    <t>7. Umsetzung „ethischen Wirtschaftens“ (wie z.B. Verhinderung von Korruption, Umsetzung fairer Geschäftspraktiken, Einhaltung von Gesetzen)</t>
  </si>
  <si>
    <t>7.1</t>
  </si>
  <si>
    <t>Umsetzung ethischen Wirtschaftens</t>
  </si>
  <si>
    <t>Korruption muss verhindert werden. Es müssen faire Geschäftspraktiken umgesetzt werden. Die Gesetze der jeweiligen Länder müssen eingehalten werden.</t>
  </si>
  <si>
    <t>Holz</t>
  </si>
  <si>
    <t>Naturstein</t>
  </si>
  <si>
    <t>Metalle</t>
  </si>
  <si>
    <t>Tierische Erzeugnisse</t>
  </si>
  <si>
    <t>Baumwolle</t>
  </si>
  <si>
    <t>Beton</t>
  </si>
  <si>
    <r>
      <t xml:space="preserve">Inhaltliche Anforderungen an Standards:
</t>
    </r>
    <r>
      <rPr>
        <b/>
        <sz val="10"/>
        <color rgb="FF0070C0"/>
        <rFont val="Arial"/>
        <family val="2"/>
      </rPr>
      <t>Soziale Anforderungen</t>
    </r>
  </si>
  <si>
    <r>
      <t xml:space="preserve">Inhaltliche Anforderungen an Standards:
</t>
    </r>
    <r>
      <rPr>
        <b/>
        <sz val="10"/>
        <color rgb="FF0070C0"/>
        <rFont val="Arial"/>
        <family val="2"/>
      </rPr>
      <t>Ökologische Anforderungen</t>
    </r>
  </si>
  <si>
    <t>1. Schutz und Erhalt der Biodiversität (Artenvielfalt)</t>
  </si>
  <si>
    <t xml:space="preserve">Plan für Umweltmanagement
</t>
  </si>
  <si>
    <t>Es müssen Maßnahmen zum Schutz und Erhalt der Biodiversität getroffen werden.</t>
  </si>
  <si>
    <t>1.2</t>
  </si>
  <si>
    <t>Diversifizierter Anbau</t>
  </si>
  <si>
    <t>Mit Ausnahme natürlicher Reinbestände werden Mischbestände mit standortgerechten Baumarten erhalten bzw. aufgebaut. Ein hinreichender Anteil von Baumarten der natürlichen Waldgesellschaften wird angestrebt. Bei der Beteiligung fremdländischer Baumarten wird sichergestellt, dass es durch deren Naturverjüngung nicht zu einer Beeinträchtigung der Regenerationsfähigkeit anderer Baumarten und damit zu deren Verdrängung kommt.</t>
  </si>
  <si>
    <t>1.3</t>
  </si>
  <si>
    <t>Behandlung der Samen</t>
  </si>
  <si>
    <t>Eine genetische oder chemische Behandlung von Samen muss vermieden werden.</t>
  </si>
  <si>
    <t>1.4</t>
  </si>
  <si>
    <t>Biologische Naturfaser</t>
  </si>
  <si>
    <t>Naturfasern müssen aus biologischer Landwirtschaft bzw. Tierhaltung stammen.</t>
  </si>
  <si>
    <t xml:space="preserve">2. Sicherung des Fortbestehens und Schutz von Ökosystemen (Lebensraumvielfalt)  - Naturräume sollen wieder in einen dem ursprünglichen Zustand, mindestens gleichwertigen überführt werden. Es gilt das Verschlechterungsverbot. </t>
  </si>
  <si>
    <t>Renaturrierung/Rekultivierung von Abbaugebieten</t>
  </si>
  <si>
    <t xml:space="preserve">Es muss eine Verpflichtung zur Einhaltung eines Verschlechterungsverbot bestehen. Naturräumen müssen in einen dem ursprünglichen Zustand mindestens gleichwertigen Zustand zurückgeführt werden. </t>
  </si>
  <si>
    <t>Integrierter Waldschutz</t>
  </si>
  <si>
    <t>Schwerpunkt in der Vorbeugung 
Kombination aus waldbaulichen, biologischen, mechanisch/technischen und chemischen Maßnahmen
Ausnutzung aller ökologischen Wirkungen
Reduktion des Pflanzenschutzmittelbedarf (Insektizide) auf ein Mindestmaß durch Ausschöpfen aller nichtchemischen Methoden.</t>
  </si>
  <si>
    <t>Ökologische und kulturelle Schutzwerte (High-conservation values)</t>
  </si>
  <si>
    <t>Gewinnung von Rohstoffen findet nicht (Totalschutzgebiete - Set-aside areas) / oder nur schonend (Umwelfverträglichkeit) aus Gebieten mit besonderen Schutzwerten statt. Schutzwerte sind: Artenvielfalt, natürliche Landschaften, Biotope/Habitate, ökosystemare Dienstleistungen, kulturelle Werte, Bedürnisse der lokalen, ansässigen Gemeinschaften.</t>
  </si>
  <si>
    <t>2.4</t>
  </si>
  <si>
    <t>Nachhaltiger Bewirtschaftungsplan</t>
  </si>
  <si>
    <t>Es muss ein langfristig nachhaltiger Bewirtschaftungsplan vorhanden sein.</t>
  </si>
  <si>
    <t>2.5</t>
  </si>
  <si>
    <t>Begrenzter jährlicher Abbau</t>
  </si>
  <si>
    <t>Der jährlicher Abbau darf 1/100 der mit wirtschaftlich vertretbarem Aufwand jährlich gewinnbaren Ressourcen aus bekannten Lagern nicht überschreiten.</t>
  </si>
  <si>
    <t>3. Erhalt von Schutzfunktionen von Ökosystemen (Hochwasserschutz, Trinkwasser, Lawinen, etc.)</t>
  </si>
  <si>
    <t>Monitoring und Kontrolle der Umweltauswirkungen</t>
  </si>
  <si>
    <t>Umweltauswirkungen müssen dauerhaft beobachtet, dokumentiert und untersucht werden. Es müssen Maßnahmen zur Kontrolle der Umweltauswirkungen getroffen werden.</t>
  </si>
  <si>
    <t xml:space="preserve">4. Erhalt von Böden und Landschaften durch Reduktion der Flächeninanspruchnahme </t>
  </si>
  <si>
    <t xml:space="preserve">Flächeninanspruchnahme </t>
  </si>
  <si>
    <t>Die Flächeninanspruchnahme muss minimiert werden, um den Erhalt von Böden und Landschaften sicherzustellen.</t>
  </si>
  <si>
    <t xml:space="preserve">5. Erhalt der Bodenqualität durch Vermeidung von biologischer, chemischer und physikalischer Bodendegradation (z.B. Bodenverdichtung, Bodenerosion, Bodenkontamination durch den Einsatz von umwelt-, gesundheitsschädlichen und gefährlichen Chemikalien)            
</t>
  </si>
  <si>
    <t>Bodendegradation</t>
  </si>
  <si>
    <t>Biologische, chemische und physikalische Bodendegradation muss vermieden werden.</t>
  </si>
  <si>
    <t xml:space="preserve">6. Erhalt des natürlichen Wasserkreislaufs </t>
  </si>
  <si>
    <t>Erhalt des Wasserkreislaufs</t>
  </si>
  <si>
    <t>Es müssen Maßnahmen zum Erhalt des natürlichen Wasserkreislaufs getroffen werden (u.a. Vermeidung von Auswirkungen auf Oberflächengewässer- und/oder Grundwasserstände sowie deren Qualität, Vermeidung von großflächigen Versiegelungen).</t>
  </si>
  <si>
    <t>7. Reduktion des Wasserverbrauchs und Vermeidung von Auswirkungen auf Oberflächengewässer- und/oder Grundwasserstände sowie deren Qualität</t>
  </si>
  <si>
    <t>Wassermanagement</t>
  </si>
  <si>
    <t>Es müssen Maßnahmen zur Reduktion des Wasserverbrauchs getroffen werden.</t>
  </si>
  <si>
    <t>7.2</t>
  </si>
  <si>
    <t>Energiemanagement</t>
  </si>
  <si>
    <t>Der ökonomische Umgang mit elektrischer Energie muss sichergestellt werden (Maschinen mit geringem Energieverbrauch, Benutzung erneuerbarer Energien). Die Angestellten müssen im sparsamen Umgang mit elektrischer Energie geschult sein.</t>
  </si>
  <si>
    <t>8. Vermeidung von Wasserverschmutzung (z.B. Vermeidung von Auswirkungen  auf die Wasserqualität durch Abwässer)</t>
  </si>
  <si>
    <t>8.1</t>
  </si>
  <si>
    <t>Recykling von Schmutzwasser</t>
  </si>
  <si>
    <t>Verschmutzte Abwässer dürfen nicht in das Grundwasser oder andere natürliche Gewässer gelangen. Es muss ein effektives Recyklingsystem vorhanden sein, bei dem verschmutzte Abwässer gesäubert, und danach dem natürlichen Wasserkreislauf zugeführt werden.</t>
  </si>
  <si>
    <t>8.2</t>
  </si>
  <si>
    <t>Dünger</t>
  </si>
  <si>
    <t xml:space="preserve">Die Düngung mit umwelt-, gesundheitsschädlichen und gefährlichen Chemikalien muss vermieden werden. </t>
  </si>
  <si>
    <t>8.3</t>
  </si>
  <si>
    <t>Pestizide</t>
  </si>
  <si>
    <t xml:space="preserve">Die Verwendung von Pestiziden, welche umwelt-, gesundheitsschädlichen und gefährlichen Chemikalien enthalten, muss vermieden werden. </t>
  </si>
  <si>
    <t>9. Vermeidung von Abfällen insbesondere giftigen Abfällen</t>
  </si>
  <si>
    <t>9.1</t>
  </si>
  <si>
    <t>Vermeidung von Abfällen</t>
  </si>
  <si>
    <t>Es müssen Maßnahmen zur Vermeidung von Abfällen, insbesondere giftigen Abfällen, getroffen werden.</t>
  </si>
  <si>
    <t>9.2</t>
  </si>
  <si>
    <t>Farbstoffe</t>
  </si>
  <si>
    <t>Farbstoffe dürfen keine Schwermetalle enthalten.</t>
  </si>
  <si>
    <t>9.3</t>
  </si>
  <si>
    <t>Bleichen</t>
  </si>
  <si>
    <t>Bleichverfahren müssen auf Sauerstoffbasis durchgeführt werden.</t>
  </si>
  <si>
    <t>10. Erhalt der Luftqualität durch Vermeidung schädlicher Emissionen</t>
  </si>
  <si>
    <t>10.1</t>
  </si>
  <si>
    <t>Vermeidung schädlicher Emissionen</t>
  </si>
  <si>
    <t>Es müssen Maßnahmen zur Vermeidung von schädlichen Emissionen getroffen werden, um die Luftqualität zu erhalten.</t>
  </si>
  <si>
    <t>11. Reduzierung der Umweltwirkungen von Transporten (z.B. über Nutzung lokaler/regionaler Rohstoffquellen).</t>
  </si>
  <si>
    <t>Reduzierung von Transporten</t>
  </si>
  <si>
    <t xml:space="preserve">Es müssen Maßnahmen zur Vermeidung von Transporten getroffen werden. (Verlagerung auf umweltfreundlichere Alternativen und die Nutzungs lokaler Rohstoffquellen) </t>
  </si>
  <si>
    <t>Beton (Kies , Zement, ..)</t>
  </si>
  <si>
    <t>Gibt es für dieses Produkt einen generischen Referenzdatensatz?</t>
  </si>
  <si>
    <t>Es liegt keine EPD vor</t>
  </si>
  <si>
    <t>Typ-III EPD nicht vorhanden</t>
  </si>
  <si>
    <t>Typ-III EPD brachenspezifisch</t>
  </si>
  <si>
    <t>Typ-III EPD produktspezifisch</t>
  </si>
  <si>
    <r>
      <t xml:space="preserve">Wählen Sie aus dem Auswahlmenü den entsprechenden Prozentsatz aus, der sich aufgrund der unten aufgeführten Rechenvorschrift ergibt. 
Rechenvorschrift für den Anteil "GWP-total":
[GWP-total der </t>
    </r>
    <r>
      <rPr>
        <b/>
        <sz val="11"/>
        <color theme="1"/>
        <rFont val="Calibri"/>
        <family val="2"/>
        <scheme val="minor"/>
      </rPr>
      <t>EPD</t>
    </r>
    <r>
      <rPr>
        <sz val="11"/>
        <color theme="1"/>
        <rFont val="Calibri"/>
        <family val="2"/>
        <scheme val="minor"/>
      </rPr>
      <t xml:space="preserve"> [Aus Antwort der Abfrage "Welche Qualität weist die EPD auf?"] für die Module A1+A2+A3 [kg CO</t>
    </r>
    <r>
      <rPr>
        <vertAlign val="subscript"/>
        <sz val="11"/>
        <color theme="1"/>
        <rFont val="Calibri"/>
        <family val="2"/>
        <scheme val="minor"/>
      </rPr>
      <t>2</t>
    </r>
    <r>
      <rPr>
        <sz val="11"/>
        <color theme="1"/>
        <rFont val="Calibri"/>
        <family val="2"/>
        <scheme val="minor"/>
      </rPr>
      <t xml:space="preserve">-Äq.] / 
GWP-total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*100</t>
    </r>
  </si>
  <si>
    <t xml:space="preserve">Welchen Anteil nicht erneuerbarer Primärenergie bei der Herstellung weist Ihr Produkt im Vergleich zum Referenzdatensatz auf? </t>
  </si>
  <si>
    <t>Anteil nicht erneuerbare Primärenergie (PENRE) (Modul A1-A3)</t>
  </si>
  <si>
    <r>
      <t xml:space="preserve">Wählen Sie aus dem Auswahlmenü den entsprechenden Prozentsatz aus, der sich aufgrund der unten aufgeführten Rechenvorschrift ergibt. 
Rechenvorschrift für den Anteil "Anteil nicht erneuerbare Primärenergie (PENRE)":
["Anteil nicht erneuerbare Primärenergie (PENRE)" der </t>
    </r>
    <r>
      <rPr>
        <b/>
        <sz val="11"/>
        <color theme="1"/>
        <rFont val="Calibri"/>
        <family val="2"/>
        <scheme val="minor"/>
      </rPr>
      <t>EPD</t>
    </r>
    <r>
      <rPr>
        <sz val="11"/>
        <color theme="1"/>
        <rFont val="Calibri"/>
        <family val="2"/>
        <scheme val="minor"/>
      </rPr>
      <t xml:space="preserve"> [Aus Antwort der Abfrage "Welche Qualität weist die EPD auf?"] für die Module A1+A2+A3 [MJ.] / 
"Anteil nicht erneuerbare Primärenergie (PENRE)" [Aus Antwort der Abfrage "Angabe UUID des Datensatzes"]  für die Module A1+A2+A3 [MJ]] *100</t>
    </r>
  </si>
  <si>
    <t>Eingabe (MWT_Klima und total/fossiler Anteil/Primärenergie nicht erneuerbar)</t>
  </si>
  <si>
    <t>Chance log:</t>
  </si>
  <si>
    <t>V1.2</t>
  </si>
  <si>
    <t>MWT_Zirkularität: 
1. Die Kategorie "Pre-consumer Rezyklatanteil" mit folgender Begründung entfernt: Produktions-„Abfälle“, die in den EIGENEN Produktionskreislauf zurückgeführt werden, sind rechtlich KEINE Abfälle: Hier fehlt vor allem der Entledigungswunsch des Besitzers! Damit können sie auch nicht recycelt werden und folglich auch nicht dem Recycled Content zugerechnet werden
2. Die neue Kategorie "Wiederverwendung / Weiterverwendung" aufgenommen</t>
  </si>
  <si>
    <t>Massenanteil (%)</t>
  </si>
  <si>
    <t>Gesamtmasse des Produkts</t>
  </si>
  <si>
    <t>MWT_Zirkularität: 
Kategorie "Post-consumer Rezyklatanteil": Auswahlmöglichkeit "N/A" ergänzt für Produkte, denen kein Post-consumer Rezyklat zugesetzt wurde.</t>
  </si>
  <si>
    <t>V1.3</t>
  </si>
  <si>
    <t>PCDS ID: 2500-2506
1. Definition Post-consumer Rezyklat: Recyclinkmaterial NACH der Nutzung durch einen Konsumenten. Also bereits im Gebäude eingebaute Produkte, deren Material einem Verwertungsprozess zur Herstellung neuer Produkte zugeführt werden.
2. Wählen Sie einen Eintrag aus dem Auswahlmenü aus.
3. Falls es sich bei dem Produkt ausschließlich um nachwachsende Rohstoffe handelt, denen keine chemischen Stoffe zugesetzt wurden oder deren Molekularstruktur nicht künstlich verändert wurde, wählen Sie bitte "N/A" aus.</t>
  </si>
  <si>
    <t>PCDS ID: 2510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</si>
  <si>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PCDS ID: 2511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</si>
  <si>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1. Wählen Sie "Ja" oder "Nein" aus
2. Bei der Auswahl von "Ja" müssen folgende Voraussetzungen gegeben sein: Das Produkt enthält ausschließlich nachwachsende Rohstoffe, denen keine chemischen Stoffe zugesetzt wurden oder die Molekularstruktur des Ausgangsmaterials nicht künstlich verändert wurde.</t>
  </si>
  <si>
    <t>Benennung der Eigenschaften des Produkts, aufgrund derer nachvollziehbar keine Wartung oder Reparatur innerhalb der Lebensdauer des Produkts zu erwarten ist.</t>
  </si>
  <si>
    <t>Benennung der Eigenschaften des Produkts, aufgrund derer nachvollziehbar eine Wartung oder Reparatur innerhalb der Nutzungsdauer des Produkts möglich ist.</t>
  </si>
  <si>
    <t>Grundanforderungen Schadstoffe:</t>
  </si>
  <si>
    <t>Hinweis: Die Grundanforderung Schadstoffe muss mit QS4 bewertet werden, damit die Gesamtbewertung positiv ausfallen kann!</t>
  </si>
  <si>
    <t>Zirkuläre Eigenschaften:</t>
  </si>
  <si>
    <t>Aktuelle - max 12 Monate alte - Herstellererklärung oder aktuelles Sicherheitsdatenblatt</t>
  </si>
  <si>
    <t>Aktuelle - max 12 Monate alte -Herstellererklärung oder aktuelles Sicherheitsdatenblatt</t>
  </si>
  <si>
    <t>Aktuelle  - max 12 Monate alte -Herstellererklärung oder aktuelles Sicherheitsdatenblatt</t>
  </si>
  <si>
    <t>Aktuelle  - max 12 Monate alte -Herstellererklärung.</t>
  </si>
  <si>
    <t>Herstellerbestätigung weist den Anteil des Post-consumer Recyclingmaterial aus.</t>
  </si>
  <si>
    <t>Herstellerbestätigung</t>
  </si>
  <si>
    <t>Nachweis eines Schulungsprogramms, bei dem Anmeldungen mindestens 1-mal im Jahr möglich sind. Die Schulung sollte entweder online in deutscher Landessprache oder vor Ort innerhalb von Deutschland angeboten werden.</t>
  </si>
  <si>
    <t>Qualitätsstufe Zirkuläre Eigenschaft (ZE)</t>
  </si>
  <si>
    <t>Zirkuläre Eigenschaft (ZE)</t>
  </si>
  <si>
    <t>ZIRKULARITÄTSATTRIBUT</t>
  </si>
  <si>
    <t>(ZE01) Enthaltene Gefahrenstoffe</t>
  </si>
  <si>
    <t>(1) Das Produkt enthält SVHC Stoffe &gt; 0,1 Massenprozent</t>
  </si>
  <si>
    <t>(2) Das Produkt enthält Stoffe mit einer harmonisierten Einstufung als krebserregend der Kategorie 1A oder 1B (Carc. 1A/Carc. 1B) gemäß CLP VO &gt; 0,1 Massenprozent</t>
  </si>
  <si>
    <t>(3) Das Produkt enthält Stoffe mit einer harmonisierten Einstufung als CMR 1A oder 1B gemäß CLP VO &gt; 0,1 Massenprozent (Ja/Nein)</t>
  </si>
  <si>
    <t>(4) Das Produkt enthält eingeschränkte Stoffe, die die in Anhang XVII oder in der REACH-Verordnung festgelegten Grenzwerte überschreiten könnten, und zwar in Bezug auf die spezifische Verwendung, die für dieses Produkt relevant ist.</t>
  </si>
  <si>
    <t>(ZE02) Post-consumer Rezyklatanteil</t>
  </si>
  <si>
    <t>(ZE03) Wartung- &amp; Reparaturfreundlichkeit</t>
  </si>
  <si>
    <t>(ZE04) Anteil nachwachsender Rohstoffe</t>
  </si>
  <si>
    <t>(ZE05) Biologische Abbaubarkeit</t>
  </si>
  <si>
    <t>(ZE06) Demontagefähigkeit</t>
  </si>
  <si>
    <t>(ZE07) Trennbarkeit</t>
  </si>
  <si>
    <t>(ZE08) Produkte mit langer Lebensdauer</t>
  </si>
  <si>
    <t>(ZE09) Wiederverwendbarkeit / Verwertbarkeit</t>
  </si>
  <si>
    <t>(ZE10) Wiederverwendung / Weiterverwendung</t>
  </si>
  <si>
    <t>(1) Wieviel % Gewichtsanteil an recyceltem Material nach dem Verbrauch (Post-consumer Recyclingmaterial) enthält das Produkt</t>
  </si>
  <si>
    <t>(2) Jegliche chemische Substanz in dem recyceltem Material nach dem Verbrauch (Post-consumer Recyclingmaterial) über 10% Gewichtsanteil ist ausgewiesen</t>
  </si>
  <si>
    <t>(3) Jegliche chemische Substanz in dem recycelten Material nach dem Verbrauch (Post-consumer Recyclingmaterial) über 1% Gewichtsanteil ist ausgewiesen</t>
  </si>
  <si>
    <t>(4) Der recycelte Inhalt nach dem Verbrauch (Post-consumer Recyclingmaterial) enthält keine Gefahrenstoffe (=enthält keine SVHCs gemäß der REACH VO) mit einer Konzentration über 0,1% Gewichtsanteil.</t>
  </si>
  <si>
    <t>(1) Das Produkt benötigt keine Wartung oder Reparatur, wenn der bestimmungsgemäße Gebrauch des Produkts eingehalten wird.</t>
  </si>
  <si>
    <t>(2) Das Produkt wurde so designed, dass eine Wartung oder Reparatur während der Nutzungsdauer möglich ist</t>
  </si>
  <si>
    <t>(3) Das Produkt kann von ungeschultem Personal am Einsatzort des Produkts gewartet und repariert werden.</t>
  </si>
  <si>
    <t>(4) Das Produkt kann von geschultem Personal am Einsatzort des Produkts gewartet und repariert werden.</t>
  </si>
  <si>
    <t>(5) Verbrauchsmaterial kann leicht von ungeschultem Personal ausgetauscht werden.</t>
  </si>
  <si>
    <t>(6) Ersatzteile werden vom Hersteller oder einem autorisierten Vertreter während der Nutzungsdauer zur Verfügung gestellt.</t>
  </si>
  <si>
    <t>(1) Wieviel Massenanteil an nachwachsenden Rohstoffen enthält das Produkt %</t>
  </si>
  <si>
    <t>(1) Das Produkt ist biologisch abbaubar und kann gefahrlos in den natürlichen Kreislauf zurückgeführt werden.</t>
  </si>
  <si>
    <t>(2) Das Produkt ist konzipiert für eine Kompostierung in einem Heimkomposter.</t>
  </si>
  <si>
    <t>(3) Das Produkt ist konzipiert für eine Kompostierung in einer industriellen Anlage.</t>
  </si>
  <si>
    <t>(1) Das Produkt ist so konzipiert, dass es mit Hilfe von reversiblen Anschlüssen installiert und wieder zerstörungsfrei demontiert werden kann.</t>
  </si>
  <si>
    <t>(1) Wieviel Masseanteil (%) des Produkts ist so konzipiert, dass Produktkomponenten über reversible Verbindungen kontaminationsfrei (=Kontaktkontamination) aus dem Produkt entfernt werden können.</t>
  </si>
  <si>
    <t>(2) Wieviel Masseanteil (%) des Produkts ist so konzipiert, dass die einzelnen im Produkt eingesetzten Materialien zum Zweck der Wiederverwendung oder des Recyclings sortenrein und kontaminationsfrei (=Kontaktkontamination) aus dem Produkt entfernt werden können.</t>
  </si>
  <si>
    <t>(1) Wurden am Produktdesign besondere Maßnahmen getroffen, um die Lebendsauer zu erhöhen?</t>
  </si>
  <si>
    <t>(1) Das Produkt ist für die Wiederverwendung in unverändertem Zustand oder mit minimalen Änderungen konzipiert.</t>
  </si>
  <si>
    <t>(2) Das Produkt wurde speziell konzipiert, um zum Zweck der Verlängerung der Lebensdauer Instandhaltungsmaßnahmen vornehmen zu können.</t>
  </si>
  <si>
    <t>(3) Das Produkt wurde speziell konzipiert, um es auf den aktuellen Stand der Technik ertüchtigen zu können.</t>
  </si>
  <si>
    <r>
      <t xml:space="preserve">(5) Der Hersteller/Industrieverband hat ein spezielles Sammelsystem eingerichtet, um </t>
    </r>
    <r>
      <rPr>
        <b/>
        <sz val="11"/>
        <color theme="1"/>
        <rFont val="Calibri"/>
        <family val="2"/>
        <scheme val="minor"/>
      </rPr>
      <t>Baustellenverschnitte oder Anbruchgebinde</t>
    </r>
    <r>
      <rPr>
        <sz val="11"/>
        <color theme="1"/>
        <rFont val="Calibri"/>
        <family val="2"/>
        <scheme val="minor"/>
      </rPr>
      <t xml:space="preserve"> zu sammeln, um diese einem Verwertungs- oder Verwendungsprozess zuzuführen.</t>
    </r>
  </si>
  <si>
    <t>(6) Der Hersteller bietet ein Produktleasing an.</t>
  </si>
  <si>
    <t>(1) Wieviel Masseanteil (%) des Produkts besteht aus wiederverwendeten oder weiterverwendeten Materialien / (Teil-)Komponenten / (Teil-) Produkten</t>
  </si>
  <si>
    <t xml:space="preserve">1.	Verfügbarkeit einer Schritt für Schritt Wartungs- / Reparaturanleitungen in deutscher Landessprache.
-	und -
2.	Nachweislich keine Verwendung von Sonderwerkzeugen notwendig
-	und -
3.	Herstellererklärung, dass ungeschultes Personal die Wartung und Reparatur durchführen kann, soweit dies aus der Wartungs- / Reparaturanleitungen nicht plausibel nachvollziehbar ist.
</t>
  </si>
  <si>
    <t>PCDS ID: 3000
1. Wählen Sie "Ja" oder "Nein" aus
2. "Ja" kann auch ausgewählt werden, wenn Teile von dem Produkt von ungeschultem Personal repariert werden können.
3. Geben Sie "N/A" ein, wenn die 1.Frage (ZE03/(1)) positiv bewertet wurde.</t>
  </si>
  <si>
    <t>PCDS ID: 3001
1. Wählen Sie "Ja" oder "Nein" aus
2. "Ja" kann auch ausgewählt werden, wenn Teile von dem Produkt von geschultem Personal repariert werden können.
3. Geben Sie "N/A" ein, wenn die 1.Frage (ZE03/(1)) positiv bewertet wurde.</t>
  </si>
  <si>
    <t>PCDS ID: 3020
1. Wählen Sie "Ja" oder "Nein" aus
2. Geben Sie "N/A" ein, wenn einer der folgenden Bedingungen eingehalten ist:
2.1 Das Produkt kann wegen seiner Produktart über Ersatzteile nicht repariert oder gewartet werden (z.B. Lack, Farbe, etc).
2.2 Wenn die 1.Frage (ZE03/(1)) positiv bewertet wurde.</t>
  </si>
  <si>
    <t>PCDS ID: 2520
1. Geben Sie "Ja" oder "Nein" ein
2. Geben Sie "N/A" ein, wenn einer der folgenden Bedingungen eingehalten ist:
2.1 Das Produkt besteht ausschließlich aus nachwachsenden Rohstoffen, denen keine chemischen Stoffe zugesetzt wurden oder deren Molekularstruktur nicht künstlich verändert wurde.
2.2 Dem Produkt wurde kein Post-consumer Rezyklat zugesetzt.</t>
  </si>
  <si>
    <t xml:space="preserve">PCDS ID: 5081
1. Wählen Sie "Ja" oder "Nein" aus
2. Wählen Sie "N/A" aus, wenn Sie die 1.Frage (ZE05/(1)) mit Ja beantwortet haben
</t>
  </si>
  <si>
    <t>PCDS ID: 5080
1. Wählen Sie "Ja" oder "Nein" aus
2. Wählen Sie "N/A" aus, wenn Sie die 1. (ZE05/(1)) oder 2. Frage (ZE05/(2)) mit Ja beantwortet haben</t>
  </si>
  <si>
    <t>Qualitätsstufe klimapositive Eigenschaft (ZE)</t>
  </si>
  <si>
    <t>Klimapositive Eigenschaft (ZE)</t>
  </si>
  <si>
    <t>Zirkularitätsattribut (ZA)</t>
  </si>
  <si>
    <t>Klimapositives Attribut (ZA)</t>
  </si>
  <si>
    <t>(ZE01) Environmental product declaration (EPD)</t>
  </si>
  <si>
    <t>(1) Welche Qualität weist die EPD auf?</t>
  </si>
  <si>
    <t>(ZE02) GWP Herstellung (Modul A1-A3)</t>
  </si>
  <si>
    <t>(1) Welchen totalen GWP Anteil (GWP-total) weist Ihr Produkt im Vergleich zum Referenzdatensatz auf?</t>
  </si>
  <si>
    <t>Description: PCDS ID: 3003
1. Wählen Sie "Ja" oder "Nein" aus
2. Geben Sie "N/A" ein, wenn die 1.Frage (ZE03/(1)) positiv bewertet wurde.
3. Definition der Wartungs- oder Reparaturmöglichkeit während der Nutzungsdauer: Es müssen nur Beschädigungen gewartet oder repariert werden können, die die bestimmungsgemäße Verwendung des Produkts beeinträchtigen. Beispiel: Ein zerstörtes Glas eines Fensters beeinträchtigt die bestimmungsmäßige Verwendung. Die Frage kann demnach nur positiv beantwortet werden, wenn der Austausch des Glases möglich ist.</t>
  </si>
  <si>
    <t>1.	Verfügbarkeit einer Schritt für Schritt Anleitung in deutscher Landessprache.
-	und -
2.	Nachweislich keine Verwendung von Sonderwerkzeugen notwendig
-	und -
3.	Herstellererklärung, dass ungeschultes Personal den Austausch durchführen kann, soweit dies aus der Anleitung nicht plausibel nachvollziehbar ist.</t>
  </si>
  <si>
    <t>Herstellerbestätigung, dass Ersatzteile während der Nutzungsdauer bereitgehalten werden.</t>
  </si>
  <si>
    <t>Falls nachwachsende Rohstoffe im Produkt enthalten sind, ist eine Herstellerbestätigung unter Benennung der Art der nachwachsenden Rohstoffe und deren Massenanteile einzureichen.</t>
  </si>
  <si>
    <t>Bei positiver Bewertung: Hersteller bestätigt, dass das Produkt ausschließlich aus nachwachsenden Rohstoffen besteht, denen keine chemischen Stoffe zugesetzt wurden oder deren Molekularstruktur nicht künstlich verändert wurde.</t>
  </si>
  <si>
    <t>Herstellerbestätigung mit nachvollziehbarer Erläuterung.</t>
  </si>
  <si>
    <t>PCDS ID: 4000
Definition „Demontagefähigkeit“:
Die Fähigkeit ein im Gebäude eingebautes Produkt in seiner Gesamtheit daraus wieder zu entfernen.
Wählen Sie "Ja" oder "Nein" aus</t>
  </si>
  <si>
    <t xml:space="preserve">1. Montageanleitung des Produkts, in der Anbringungsmethoden mit lösbaren Verbindungsmittel beschrieben sind.
2. Wegen Querbezug zum Gebäuderessourcenpass: Es ist pro reversible Verbindungsart die Art der Verbindung zu nennen: d.h. Lose, Klickverbindung, gesteckt oder geschraubt. </t>
  </si>
  <si>
    <t>PCDS ID: 4100-4106. 
Definition „Trennbarkeit“:
Die Fähigkeit Produktkomponenten oder einzelne im Produkt eingesetzte Materialien aus dem Produkt herauszulösen.
Definition Produktkomponente: 
Wenn sich ein Produkt aus mehreren aufeinander aufbauenden Komponenten zusammensetzt, welche allesamt nutzenstiftend sind. Eine Produktkomponente kann aus unterschiedlichen Materialien zusammengesetzt sein Z.B. Kann eine Tür beispielsweise aus den Produktkomponenten: Zarge, Türblatt, Drückergarnitur, Schloss und Bänder bestehen.
1. Wählen Sie aus dem Auswahlmenü den entsprechenden Prozentsatz aus.
3. Falls das Produkt über keine Produktkomponenten verfügt, wählen Sie "N/A" aus.</t>
  </si>
  <si>
    <t>1.	Herstellererklärung mit nachvollziehbarer Erläuterung (ggf. auch nachweisbar über Wartungs- / Reparaturanleitungen) welche Produktkomponenten mit Benennung der reversiblen Verbindungen aus dem Produkt entfernt werden können. 
2.	Herstellerbestätigung der kontaminationsfreien Entnahme pro Produktkomponente
3.	Nachvollziehbare Berechnung des Masseanteils: Masse (in kg) aller Produktkomponenten, die lösbar im Produkt verbaut sind / Masse (in kg) des Gesamtprodukts</t>
  </si>
  <si>
    <t>1.	Herstellererklärung mit nachvollziehbarer Erläuterung welche Materialen/Materialsorten aus dem Produkt sortenrein entnommen werden können unter Benennung der Verbindungsart(en) und Trennungsmöglichkeit.
2.	Herstellerbestätigung der kontaminationsfreien Entnahme der einzelnen Materialen/Materialsorten.
3.	Nachvollziehbare Berechnung des Masseanteils: Masse (in kg) aller Materialen/Materialsorten, die sortenrein aus dem Produktentnommen werden können / Masse (in kg) des Gesamtprodukts</t>
  </si>
  <si>
    <t>1.	Nachvollziehbare Herstellererklärung, dass das Produkt ohne lebensdauerverlängernde Maßnahmen eine Lebensdauer von größer als 50 Jahre hat.
-	Oder –
2.	Herstellererklärung mit Benennung der Lebensdauer verlängerten Maßnahmen, mit denen nachvollziehbar die Lebensdauer vergleichbarer Produkte gemäß BBSR-Tabelle „Nutzungsdauern von Bauteilen zur Lebenszyklusanalyse nach BNB“ (2017) (Link: https://www.nachhaltigesbauen.de/fileadmin/pdf/Nutzungsdauer_Bauteile/BNB_Nutzungsdauern_von_Bauteilen_2017-02-24.pdf) überschritten wird. Es können hier keine Maßnahmen aus ZE03 (Wartung- &amp; Reparaturfreundlichkeit) angesetzt werden.</t>
  </si>
  <si>
    <t>Nachvollziehbare Herstellererklärung, mit Benennung der umgesetzten Maßnahmen im Produktdesign, um eine Wiederverwendung des Produkts zu ermöglichen</t>
  </si>
  <si>
    <t>PCDS ID: 5010
Definition „Instandhaltungsmaßnahme“:
Ist nach DIN EN 13306 und DIN 31051 die Kombination aller technischen und administrativen Maßnahmen, sowie Maßnahmen des Managements während des Lebenszyklus eines Objekts, die dem Erhalt oder der Wiederherstellung ihres funktionsfähigen Zustands dient, sodass es die geforderte Funktion erfüllen kann.
1. Wählen Sie "Ja" oder "Nein" aus
2. Falls die Lebensdauer des Produkt wegen seiner Produktart über Instandhaltungsmaßnahmen nicht verlängert werden kann (z.B. Lack, Farbe, etc) wählen Sie bitte "N/A" aus.</t>
  </si>
  <si>
    <t>Nachvollziehbare Herstellererklärung, mit Benennung der konkreten Instandhaltungsmaßnahmen die eine Verlängerung der Lebensdauer des Produkts ermöglichen.</t>
  </si>
  <si>
    <t>Nachvollziehbare Herstellererklärung, mit Benennung der konkreten Maßnahmen (z.B. auch im Produktdesign) um das Produkt auf den aktuellen Stand der Technik ertüchtigen zu können.</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</si>
  <si>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können (z.B. Sortenreine Entnahme ohne Fremdanhaftungen)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</si>
  <si>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kann.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</si>
  <si>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1.	Produktbroschüre, o.ä. oder Hersteller-Website, in der für das Produkt ein Produktleasing angeboten wird und auch die Konditionen einsehbar sind.
2.	Herstellererklärung mit Benennung der wesentlichen Aspekte der vertraglichen Ausgestaltung von Leasingverträgen
3.	Hersteller stellt einen Beispielleasingvertrag für das Produkt zur Verfügung.</t>
  </si>
  <si>
    <t>Herstellererklärung mit Nennung der wieder- und weiterverwendeten Materialien / Komponenten und nachvollziehbare Herleitung des Massenanteils der wieder- und weiterverwendeten Materialien / Komponenten.</t>
  </si>
  <si>
    <r>
      <t xml:space="preserve">(4) Der Hersteller/Industrieverband hat ein spezielles Sammelsystem eingerichtet, um im </t>
    </r>
    <r>
      <rPr>
        <b/>
        <sz val="11"/>
        <color theme="1"/>
        <rFont val="Calibri"/>
        <family val="2"/>
        <scheme val="minor"/>
      </rPr>
      <t>Gebäude bereits eingebaute Produkte</t>
    </r>
    <r>
      <rPr>
        <sz val="11"/>
        <color theme="1"/>
        <rFont val="Calibri"/>
        <family val="2"/>
        <scheme val="minor"/>
      </rPr>
      <t xml:space="preserve"> nach dem End of Life zu sammeln, um diese einem Verwertungs- oder Verwendungsprozess zuzuführen. </t>
    </r>
  </si>
  <si>
    <t>Hinweis: Eine Bewertung ist nur möglich, wenn 
1. ein generischer Referenzdatensatz angegeben wird - und -
2. eine Typ III EPD des Produkts vorhanden ist.</t>
  </si>
  <si>
    <t>PCDS ID: 4200-4206.   (numerische Eingabe 0-100)
Definition „sortenrein“:
Ein (Teil-)Material, das ohne Fremdstoffe (z.B. durch Anhaftungen) aus dem Material(sorten)verbund entfernt werden kann.
1. Wählen Sie aus dem Auswahlmenü den entsprechenden Prozentsatz aus.
2. Falls das Produkt nur über ein Material/Materialsorte (z.B. bei Kunststoffen).  Oder das Produkt besteht ausschließlich aus nachwachsenden Rohstoffen, denen keine chemischen Stoffe zugesetzt wurden oder die Molekularstruktur des Ausgangsmaterials nicht künstlich verändert wurde, wählen Sie "&gt; 95%" aus.</t>
  </si>
  <si>
    <t>PCDS ID: 5000
Definition „Wiederverwendung“:
Erzeugnisse/ Bestandteile (keine Abfälle) werden unter Beibehaltung seiner Produktgestalt wieder für den ursprünglichen Zweck eingesetzt 
Beispiel: Ein hochgebrannter Klinker wird nach Rückbau und Reinigung erneut als Mauerstein wiederverwendet.
1. Wählen Sie "Ja" oder "Nein" aus
2. Falls das Produkt wegen seiner Produktart zur Wiederverwendung grundsätzlich nicht geeignet ist (z.B. Lack, Farbe, etc) wählen Sie bitte "N/A" aus.</t>
  </si>
  <si>
    <r>
      <t xml:space="preserve">1. Definitionen:
</t>
    </r>
    <r>
      <rPr>
        <b/>
        <sz val="11"/>
        <color theme="1"/>
        <rFont val="Calibri"/>
        <family val="2"/>
        <scheme val="minor"/>
      </rPr>
      <t>Wiederverwendung</t>
    </r>
    <r>
      <rPr>
        <sz val="11"/>
        <color theme="1"/>
        <rFont val="Calibri"/>
        <family val="2"/>
        <scheme val="minor"/>
      </rPr>
      <t xml:space="preserve">: Erzeugnisse/ Bestandteile (keine Abfälle)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den ursprünglichen Zweck</t>
    </r>
    <r>
      <rPr>
        <sz val="11"/>
        <color theme="1"/>
        <rFont val="Calibri"/>
        <family val="2"/>
        <scheme val="minor"/>
      </rPr>
      <t xml:space="preserve"> eingesetzt 
Beispiel: Ein hochgebrannter Klinker wird nach Rückbau und Reinigung erneut als Mauerstein wiederverwendet.
</t>
    </r>
    <r>
      <rPr>
        <b/>
        <sz val="11"/>
        <color theme="1"/>
        <rFont val="Calibri"/>
        <family val="2"/>
        <scheme val="minor"/>
      </rPr>
      <t>Weiterverwendung</t>
    </r>
    <r>
      <rPr>
        <sz val="11"/>
        <color theme="1"/>
        <rFont val="Calibri"/>
        <family val="2"/>
        <scheme val="minor"/>
      </rPr>
      <t xml:space="preserve">: Erzeugnisse/ Bestandteile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einen anderen Zweck</t>
    </r>
    <r>
      <rPr>
        <sz val="11"/>
        <color theme="1"/>
        <rFont val="Calibri"/>
        <family val="2"/>
        <scheme val="minor"/>
      </rPr>
      <t xml:space="preserve"> eingesetzt.
Beispiel: Alte Fassadenklinker werden als Gartenwegbelag weiterverwendet
2. Wählen Sie einen Eintrag aus dem Auswahlmenü aus.
3. Falls es sich bei dem Produkt um ein Gemisch handelt, wählen Sie bitte "N/A" aus.</t>
    </r>
  </si>
  <si>
    <r>
      <t>(1) Bei wieviel Massen% übernimmt der Hersteller ökologische und soziale Verantwortung in</t>
    </r>
    <r>
      <rPr>
        <b/>
        <sz val="11"/>
        <color theme="1"/>
        <rFont val="Calibri"/>
        <family val="2"/>
        <scheme val="minor"/>
      </rPr>
      <t xml:space="preserve"> Selbstdeklaration</t>
    </r>
    <r>
      <rPr>
        <sz val="11"/>
        <color theme="1"/>
        <rFont val="Calibri"/>
        <family val="2"/>
        <scheme val="minor"/>
      </rPr>
      <t xml:space="preserve">?
</t>
    </r>
  </si>
  <si>
    <r>
      <t xml:space="preserve">(2) Bei wieviel Massen% übernimmt der Hersteller ökologische und soziale Verantwortung über ein von der </t>
    </r>
    <r>
      <rPr>
        <b/>
        <sz val="11"/>
        <color theme="1"/>
        <rFont val="Calibri"/>
        <family val="2"/>
        <scheme val="minor"/>
      </rPr>
      <t>DGNB anerkanntes Produktlabel</t>
    </r>
    <r>
      <rPr>
        <sz val="11"/>
        <color theme="1"/>
        <rFont val="Calibri"/>
        <family val="2"/>
        <scheme val="minor"/>
      </rPr>
      <t xml:space="preserve"> über einen </t>
    </r>
    <r>
      <rPr>
        <b/>
        <sz val="11"/>
        <color theme="1"/>
        <rFont val="Calibri"/>
        <family val="2"/>
        <scheme val="minor"/>
      </rPr>
      <t>Teil der Wertschöpfungskette</t>
    </r>
    <r>
      <rPr>
        <sz val="11"/>
        <color theme="1"/>
        <rFont val="Calibri"/>
        <family val="2"/>
        <scheme val="minor"/>
      </rPr>
      <t xml:space="preserve">?
</t>
    </r>
  </si>
  <si>
    <r>
      <t xml:space="preserve">(2) Bei wieviel Massen% übernimmt der Hersteller ökologische und soziale Verantwortung über ein von der </t>
    </r>
    <r>
      <rPr>
        <b/>
        <sz val="11"/>
        <color theme="1"/>
        <rFont val="Calibri"/>
        <family val="2"/>
        <scheme val="minor"/>
      </rPr>
      <t>DGNB anerkanntes Produktlabel</t>
    </r>
    <r>
      <rPr>
        <sz val="11"/>
        <color theme="1"/>
        <rFont val="Calibri"/>
        <family val="2"/>
        <scheme val="minor"/>
      </rPr>
      <t xml:space="preserve"> über die </t>
    </r>
    <r>
      <rPr>
        <b/>
        <sz val="11"/>
        <color theme="1"/>
        <rFont val="Calibri"/>
        <family val="2"/>
        <scheme val="minor"/>
      </rPr>
      <t>gesamte Wertschöpfungskette</t>
    </r>
    <r>
      <rPr>
        <sz val="11"/>
        <color theme="1"/>
        <rFont val="Calibri"/>
        <family val="2"/>
        <scheme val="minor"/>
      </rPr>
      <t xml:space="preserve">?
</t>
    </r>
  </si>
  <si>
    <r>
      <t xml:space="preserve">(3) Bei wieviel Massen% übernimmt der Hersteller ökologische und soziale Verantwortung über ein von der </t>
    </r>
    <r>
      <rPr>
        <b/>
        <sz val="11"/>
        <color theme="1"/>
        <rFont val="Calibri"/>
        <family val="2"/>
        <scheme val="minor"/>
      </rPr>
      <t>DGNB anerkanntes Produktlabel</t>
    </r>
    <r>
      <rPr>
        <sz val="11"/>
        <color theme="1"/>
        <rFont val="Calibri"/>
        <family val="2"/>
        <scheme val="minor"/>
      </rPr>
      <t xml:space="preserve"> über die </t>
    </r>
    <r>
      <rPr>
        <b/>
        <sz val="11"/>
        <color theme="1"/>
        <rFont val="Calibri"/>
        <family val="2"/>
        <scheme val="minor"/>
      </rPr>
      <t>gesamte Wertschöpfungskette</t>
    </r>
    <r>
      <rPr>
        <sz val="11"/>
        <color theme="1"/>
        <rFont val="Calibri"/>
        <family val="2"/>
        <scheme val="minor"/>
      </rPr>
      <t xml:space="preserve">?
</t>
    </r>
  </si>
  <si>
    <t>Primärrohstoffe Selbstdeklaration</t>
  </si>
  <si>
    <t>Primärrohstoffe Teil der Wertschöpfungskette / Sekundärmaterial Selbstdeklaration</t>
  </si>
  <si>
    <t>Primärrohstoffe gesamte Wertschöpfungskette / Sekundärmaterial mit anerkanntem Label</t>
  </si>
  <si>
    <t>Soziale Eigenschaft (SE)</t>
  </si>
  <si>
    <t>Soziales Attribut (SA)</t>
  </si>
  <si>
    <t>(SE01) Verantwortungsbewusst gewonnene Primär-Rohstoffe</t>
  </si>
  <si>
    <t>(SE02) Verantwortungsbewusst gewonnene Sekundär-Rohstoffe</t>
  </si>
  <si>
    <t>Der Nachweis ist pro Primärrohstoff des Produkts zu führen
1. Nachweis über Selbstdeklaration (Mindestanforderungen) erfolgt über:
1.1 Folgende Grundsätze und Prozesse sind mindestens im Unternehmensleitbild (z. B. des CSR-Berichts) des Herstellers für die in dem Produkt eingesetzten Rohstoffe verankert:
- Verhinderung von Korruption und Bestechung
- Verhinderung von negativen ökologischen und sozialen Auswirkungen im Umgang mit Roh-, Werk- oder Sekundärstoffen (z. B. Konfliktmineralien), die der/die Hersteller im Rahmen der Produktion verwendet
- Verhinderung von Verstößen gegen Menschenrechte
1.2 Vollständige Rohstoffliste (mit Differenzierung zwischen Primär- und Sekundärrohstoff) mit Herkunftsnachweisen und eine Beschreibung der Verarbeitungsschritte mit den Orten (inkl. Land und Region) in Form einer Herstellererklärung</t>
  </si>
  <si>
    <t>Der Nachweis ist pro Sekundärrohstoff des Produkts zu führen
1. Nachweis über Selbstdeklaration (Mindestanforderungen) erfolgt über:
1.1 Folgende Grundsätze und Prozesse sind mindestens im Unternehmensleitbild (z. B. des CSR-Berichts) des Herstellers für die in dem Produkt eingesetzten Rohstoffe verankert:
- Verhinderung von Korruption und Bestechung
- Verhinderung von negativen ökologischen und sozialen Auswirkungen im Umgang mit Roh-, Werk- oder Sekundärstoffen (z. B. Konfliktmineralien), die der/die Hersteller im Rahmen der Produktion verwendet
- Verhinderung von Verstößen gegen Menschenrechte
1.2 Vollständige Rohstoffliste (mit Differenzierung zwischen Primär- und Sekundärrohstoff) mit Herkunftsnachweisen und eine Beschreibung der Verarbeitungsschritte mit den Orten (inkl. Land und Region) in Form einer Herstellererklärung</t>
  </si>
  <si>
    <t>Der Nachweis ist pro Sekundärrohstoff des Produkts zu führen
Nachweis  dass das Unternehmen oder das Produkt mit einem DGNB anerkannten Label zertifiziert ist. Eine Liste aktueller von der DGNB anerkannter Produktlabels kann folgender DGNB website entnommen werden (=Qualitätsstufe 2.2): https://www.dgnb-system.de/de/system/anerkennung/produktlabels/anerkannte-standards/
Hinweis: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</si>
  <si>
    <t>Der Nachweis ist pro Primärrohstoff des Produkts zu führen
Nachweis dass das Unternehmen oder das Produkt mit einem DGNB anerkannten Label zertifiziert ist. Eine Liste aktueller von der DGNB anerkannter Produktlabels kann folgender DGNB website entnommen werden (=Qualitätsstufe 1.3): https://www.dgnb-system.de/de/system/anerkennung/produktlabels/anerkannte-standards/
Hinweis: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</si>
  <si>
    <t>Der Nachweis ist pro Primärrohstoff des Produkts zu führen
Nachweis, dass das Unternehmen oder das Produkt mit einem DGNB anerkannten Label zertifiziert ist. Eine Liste aktueller von der DGNB anerkannter Produktlabels kann folgender DGNB website entnommen werden (=Qualitätsstufe 1.2): https://www.dgnb-system.de/de/system/anerkennung/produktlabels/anerkannte-standards/
Hinweis: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</si>
  <si>
    <t>Qualitätsstufe soziale Eigenschaft (SE)</t>
  </si>
  <si>
    <t>Wert</t>
  </si>
  <si>
    <t>Keine Bewertung möglich</t>
  </si>
  <si>
    <t>EINGABE-FEHLER: Die %Summe der bewerteten Massenanteile ist größer als 100%</t>
  </si>
  <si>
    <t>HINWEIS: Ist die %Summe der bewerteten Massenanteile &lt; 100% wird die %Massendifferenz mit 0 Punkte in die Gesamtbewertung einberechnet.</t>
  </si>
  <si>
    <t xml:space="preserve">1. Geben Sie die Massenprozent, für die diese Aussage zutrifft ein 
2. Geben Sie N/A ein, wenn das Produkt keine Sekundärrohstoffe enthält
</t>
  </si>
  <si>
    <r>
      <t xml:space="preserve">1. Geben Sie die Massenprozent, für die diese Aussage zutrifft ein 
2. Geben Sie N/A ein, wenn das Produkt keine Primärrohstoffe enthält
</t>
    </r>
    <r>
      <rPr>
        <b/>
        <sz val="11"/>
        <color theme="1"/>
        <rFont val="Calibri"/>
        <family val="2"/>
        <scheme val="minor"/>
      </rPr>
      <t>Hinweis</t>
    </r>
    <r>
      <rPr>
        <sz val="11"/>
        <color theme="1"/>
        <rFont val="Calibri"/>
        <family val="2"/>
        <scheme val="minor"/>
      </rPr>
      <t xml:space="preserve">: Alle Anforderungen, die ein Produktlabel für den DGNB Anerkennungsprozess erfüllen muss, können den Registerkarten "Produktlabel_sozial" und "Produktlabel_ökologisch" entnommen werden.
</t>
    </r>
  </si>
  <si>
    <t xml:space="preserve">1. Geben Sie die Massenprozent, für die diese Aussage zutrifft ein 
2. Geben Sie N/A ein, wenn das Produkt keine Primärrohstoffe enthält
</t>
  </si>
  <si>
    <r>
      <t xml:space="preserve">1. Geben Sie die Massenprozent, für die diese Aussage zutrifft ein 
2. Geben Sie N/A ein, wenn das Produkt keine Sekundärrohstoffe enthält
</t>
    </r>
    <r>
      <rPr>
        <b/>
        <sz val="11"/>
        <color theme="1"/>
        <rFont val="Calibri"/>
        <family val="2"/>
        <scheme val="minor"/>
      </rPr>
      <t>Hinweis</t>
    </r>
    <r>
      <rPr>
        <sz val="11"/>
        <color theme="1"/>
        <rFont val="Calibri"/>
        <family val="2"/>
        <scheme val="minor"/>
      </rPr>
      <t xml:space="preserve">: Alle Anforderungen, die ein Produktlabel für den DGNB Anerkennungsprozess erfüllen muss, können den Registerkarten "Produktlabel_sozial" und "Produktlabel_ökologisch" entnommen werden.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</si>
</sst>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name val="Calibri"/>
      <family val="2"/>
      <scheme val="minor"/>
    </font>
    <font>
      <b/>
      <sz val="11"/>
      <color theme="1"/>
      <name val="Calibri"/>
      <family val="2"/>
      <scheme val="minor"/>
    </font>
    <font>
      <sz val="11"/>
      <color theme="1"/>
      <name val="Calibri"/>
      <family val="2"/>
    </font>
    <font>
      <strike/>
      <sz val="11"/>
      <color theme="1"/>
      <name val="Calibri"/>
      <family val="2"/>
      <scheme val="minor"/>
    </font>
    <font>
      <sz val="10"/>
      <name val="Arial"/>
      <family val="2"/>
    </font>
    <font>
      <vertAlign val="superscript"/>
      <sz val="10"/>
      <color theme="1"/>
      <name val="Arial"/>
      <family val="2"/>
    </font>
    <font>
      <vertAlign val="superscript"/>
      <sz val="11"/>
      <color theme="1"/>
      <name val="Calibri"/>
      <family val="2"/>
      <scheme val="minor"/>
    </font>
    <font>
      <b/>
      <sz val="11"/>
      <color rgb="FFFF0000"/>
      <name val="Calibri"/>
      <family val="2"/>
      <scheme val="minor"/>
    </font>
    <font>
      <u/>
      <sz val="11"/>
      <color theme="10"/>
      <name val="Calibri"/>
      <family val="2"/>
      <scheme val="minor"/>
    </font>
    <font>
      <sz val="16"/>
      <color theme="1"/>
      <name val="Calibri"/>
      <family val="2"/>
      <scheme val="minor"/>
    </font>
    <font>
      <sz val="16"/>
      <color rgb="FFFF0000"/>
      <name val="Arial"/>
      <family val="2"/>
    </font>
    <font>
      <b/>
      <sz val="16"/>
      <color rgb="FFFF0000"/>
      <name val="Arial"/>
      <family val="2"/>
    </font>
    <font>
      <vertAlign val="subscript"/>
      <sz val="11"/>
      <color theme="1"/>
      <name val="Calibri"/>
      <family val="2"/>
      <scheme val="minor"/>
    </font>
    <font>
      <b/>
      <sz val="10"/>
      <name val="Arial"/>
      <family val="2"/>
    </font>
    <font>
      <b/>
      <sz val="10"/>
      <color rgb="FF0070C0"/>
      <name val="Arial"/>
      <family val="2"/>
    </font>
    <font>
      <u/>
      <sz val="11"/>
      <color theme="1"/>
      <name val="Calibri"/>
      <family val="2"/>
      <scheme val="minor"/>
    </font>
    <font>
      <b/>
      <sz val="14"/>
      <color theme="1"/>
      <name val="Calibri"/>
      <family val="2"/>
      <scheme val="minor"/>
    </font>
    <font>
      <sz val="11"/>
      <color theme="0"/>
      <name val="Calibri"/>
      <family val="2"/>
      <scheme val="minor"/>
    </font>
    <font>
      <b/>
      <sz val="11"/>
      <color theme="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9" fillId="0" borderId="0" applyNumberFormat="0" applyFill="0" applyBorder="0" applyAlignment="0" applyProtection="0"/>
    <xf numFmtId="0" fontId="5" fillId="0" borderId="0"/>
  </cellStyleXfs>
  <cellXfs count="69">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2" borderId="1" xfId="0" applyFill="1" applyBorder="1" applyAlignment="1">
      <alignment horizontal="left" vertical="top"/>
    </xf>
    <xf numFmtId="2" fontId="0" fillId="0" borderId="0" xfId="0" applyNumberFormat="1"/>
    <xf numFmtId="0" fontId="0" fillId="0" borderId="2" xfId="0" applyBorder="1" applyAlignment="1">
      <alignment horizontal="left" vertical="top"/>
    </xf>
    <xf numFmtId="0" fontId="0" fillId="0" borderId="3" xfId="0" applyBorder="1" applyAlignment="1">
      <alignment horizontal="left" vertical="top" wrapText="1"/>
    </xf>
    <xf numFmtId="0" fontId="0" fillId="0" borderId="0" xfId="0" applyAlignment="1">
      <alignment horizontal="center" vertical="center"/>
    </xf>
    <xf numFmtId="2" fontId="0" fillId="0" borderId="0" xfId="0" applyNumberFormat="1" applyAlignment="1">
      <alignment horizontal="center" vertical="center"/>
    </xf>
    <xf numFmtId="0" fontId="0" fillId="2" borderId="0" xfId="0" applyFill="1" applyAlignment="1">
      <alignment horizontal="center" vertical="top"/>
    </xf>
    <xf numFmtId="0" fontId="0" fillId="0" borderId="0" xfId="0" applyAlignment="1">
      <alignment horizontal="center" vertical="top"/>
    </xf>
    <xf numFmtId="2" fontId="0" fillId="0" borderId="0" xfId="0" quotePrefix="1" applyNumberFormat="1"/>
    <xf numFmtId="0" fontId="0" fillId="0" borderId="0" xfId="0" applyAlignment="1">
      <alignment wrapText="1"/>
    </xf>
    <xf numFmtId="0" fontId="0" fillId="3" borderId="0" xfId="0" applyFill="1"/>
    <xf numFmtId="0" fontId="0" fillId="4" borderId="0" xfId="0" applyFill="1"/>
    <xf numFmtId="9" fontId="0" fillId="0" borderId="0" xfId="0" applyNumberFormat="1"/>
    <xf numFmtId="0" fontId="0" fillId="5" borderId="0" xfId="0" applyFill="1"/>
    <xf numFmtId="0" fontId="4" fillId="0" borderId="0" xfId="0" applyFont="1"/>
    <xf numFmtId="0" fontId="2" fillId="0" borderId="0" xfId="0" applyFont="1"/>
    <xf numFmtId="0" fontId="2" fillId="0" borderId="0" xfId="0" applyFont="1" applyAlignment="1">
      <alignment horizontal="left" vertical="top"/>
    </xf>
    <xf numFmtId="0" fontId="0" fillId="0" borderId="0" xfId="0" applyAlignment="1">
      <alignment horizontal="center" vertical="center" wrapText="1"/>
    </xf>
    <xf numFmtId="0" fontId="0" fillId="0" borderId="0" xfId="0" quotePrefix="1" applyAlignment="1">
      <alignment horizontal="left" vertical="top" wrapText="1"/>
    </xf>
    <xf numFmtId="14" fontId="0" fillId="2" borderId="1" xfId="0" applyNumberFormat="1" applyFill="1" applyBorder="1" applyAlignment="1">
      <alignment horizontal="left" vertical="top"/>
    </xf>
    <xf numFmtId="0" fontId="9" fillId="2" borderId="1" xfId="1" applyFill="1" applyBorder="1" applyAlignment="1">
      <alignment horizontal="left" vertical="top"/>
    </xf>
    <xf numFmtId="0" fontId="11" fillId="0" borderId="0" xfId="0" applyFont="1"/>
    <xf numFmtId="0" fontId="10" fillId="0" borderId="0" xfId="0" applyFont="1"/>
    <xf numFmtId="0" fontId="0" fillId="0" borderId="0" xfId="0" applyAlignment="1">
      <alignment vertical="top" wrapText="1"/>
    </xf>
    <xf numFmtId="0" fontId="10" fillId="0" borderId="0" xfId="0" applyFont="1" applyAlignment="1">
      <alignment wrapText="1"/>
    </xf>
    <xf numFmtId="0" fontId="2" fillId="0" borderId="3" xfId="0" applyFont="1" applyBorder="1" applyAlignment="1">
      <alignment horizontal="left" vertical="top" wrapText="1"/>
    </xf>
    <xf numFmtId="0" fontId="14" fillId="6" borderId="1" xfId="0" applyFont="1" applyFill="1" applyBorder="1" applyAlignment="1">
      <alignment horizontal="center" vertical="center" wrapText="1"/>
    </xf>
    <xf numFmtId="49" fontId="5" fillId="7" borderId="1" xfId="0" applyNumberFormat="1" applyFont="1" applyFill="1" applyBorder="1" applyAlignment="1">
      <alignment horizontal="right" vertical="top" wrapText="1"/>
    </xf>
    <xf numFmtId="0" fontId="5" fillId="7" borderId="1" xfId="0" applyFont="1" applyFill="1" applyBorder="1" applyAlignment="1">
      <alignment horizontal="left" vertical="top" wrapText="1"/>
    </xf>
    <xf numFmtId="0" fontId="5" fillId="7" borderId="1" xfId="2" applyFill="1" applyBorder="1" applyAlignment="1">
      <alignment vertical="top" wrapText="1"/>
    </xf>
    <xf numFmtId="0" fontId="5" fillId="7" borderId="1" xfId="2" applyFill="1" applyBorder="1" applyAlignment="1">
      <alignment horizontal="center" vertical="top" wrapText="1"/>
    </xf>
    <xf numFmtId="0" fontId="5" fillId="7" borderId="1" xfId="2" applyFill="1" applyBorder="1" applyAlignment="1">
      <alignment vertical="top"/>
    </xf>
    <xf numFmtId="0" fontId="14" fillId="6" borderId="1" xfId="2" applyFont="1" applyFill="1" applyBorder="1" applyAlignment="1">
      <alignment horizontal="center" vertical="top" wrapText="1"/>
    </xf>
    <xf numFmtId="0" fontId="5" fillId="7" borderId="7" xfId="0" applyFont="1" applyFill="1" applyBorder="1" applyAlignment="1">
      <alignment horizontal="center" vertical="top" wrapText="1"/>
    </xf>
    <xf numFmtId="0" fontId="14" fillId="6" borderId="6" xfId="0" applyFont="1" applyFill="1" applyBorder="1" applyAlignment="1">
      <alignment horizontal="center" vertical="center" wrapText="1"/>
    </xf>
    <xf numFmtId="49" fontId="5" fillId="7" borderId="7" xfId="0" applyNumberFormat="1" applyFont="1" applyFill="1" applyBorder="1" applyAlignment="1">
      <alignment horizontal="right" vertical="top" wrapText="1"/>
    </xf>
    <xf numFmtId="0" fontId="5" fillId="7" borderId="7" xfId="0" applyFont="1" applyFill="1" applyBorder="1" applyAlignment="1">
      <alignment horizontal="left" vertical="top" wrapText="1"/>
    </xf>
    <xf numFmtId="0" fontId="5" fillId="7" borderId="8" xfId="0" applyFont="1" applyFill="1" applyBorder="1" applyAlignment="1">
      <alignment horizontal="center" vertical="top" wrapText="1"/>
    </xf>
    <xf numFmtId="0" fontId="5" fillId="7" borderId="9"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0" fillId="0" borderId="11" xfId="0" applyBorder="1" applyAlignment="1">
      <alignment wrapText="1"/>
    </xf>
    <xf numFmtId="0" fontId="5" fillId="0" borderId="11" xfId="0" applyFont="1" applyBorder="1" applyAlignment="1">
      <alignment horizontal="left" vertical="top" wrapText="1"/>
    </xf>
    <xf numFmtId="0" fontId="5" fillId="0" borderId="11" xfId="0" applyFont="1" applyBorder="1" applyAlignment="1">
      <alignment horizontal="center" vertical="top" wrapText="1"/>
    </xf>
    <xf numFmtId="0" fontId="17" fillId="0" borderId="0" xfId="0" applyFont="1" applyAlignment="1">
      <alignment horizontal="left" vertical="top"/>
    </xf>
    <xf numFmtId="2" fontId="0" fillId="0" borderId="0" xfId="0" applyNumberFormat="1" applyAlignment="1">
      <alignment horizontal="left" vertical="top"/>
    </xf>
    <xf numFmtId="2" fontId="2" fillId="0" borderId="0" xfId="0" applyNumberFormat="1" applyFont="1" applyAlignment="1">
      <alignment horizontal="left" vertical="top"/>
    </xf>
    <xf numFmtId="0" fontId="8" fillId="0" borderId="0" xfId="0" applyFont="1" applyAlignment="1">
      <alignment horizontal="left" vertical="top" wrapText="1"/>
    </xf>
    <xf numFmtId="0" fontId="2" fillId="0" borderId="0" xfId="0" applyFont="1" applyAlignment="1">
      <alignment horizontal="left" vertical="top" wrapText="1"/>
    </xf>
    <xf numFmtId="0" fontId="18" fillId="0" borderId="0" xfId="0" applyFont="1" applyAlignment="1">
      <alignment horizontal="left" vertical="top" wrapText="1"/>
    </xf>
    <xf numFmtId="0" fontId="10" fillId="0" borderId="0" xfId="0" quotePrefix="1" applyFont="1"/>
    <xf numFmtId="10" fontId="0" fillId="2" borderId="1" xfId="0" applyNumberFormat="1" applyFill="1" applyBorder="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top" wrapText="1"/>
    </xf>
    <xf numFmtId="0" fontId="0" fillId="0" borderId="0" xfId="0" applyAlignment="1">
      <alignment horizontal="left" vertical="top" wrapText="1"/>
    </xf>
    <xf numFmtId="0" fontId="8" fillId="0" borderId="0" xfId="0" applyFont="1" applyAlignment="1">
      <alignment horizontal="left" vertical="top" wrapText="1"/>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8"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4" xfId="0" applyFont="1" applyFill="1" applyBorder="1" applyAlignment="1">
      <alignment horizontal="left" vertical="top" wrapText="1"/>
    </xf>
    <xf numFmtId="0" fontId="14" fillId="6" borderId="5" xfId="0" applyFont="1" applyFill="1" applyBorder="1" applyAlignment="1">
      <alignment horizontal="left" vertical="top" wrapText="1"/>
    </xf>
    <xf numFmtId="0" fontId="14" fillId="6" borderId="6" xfId="0" applyFont="1" applyFill="1" applyBorder="1" applyAlignment="1">
      <alignment horizontal="left" vertical="top" wrapText="1"/>
    </xf>
  </cellXfs>
  <cellStyles count="3">
    <cellStyle name="Link" xfId="1" builtinId="8"/>
    <cellStyle name="Standard" xfId="0" builtinId="0"/>
    <cellStyle name="Standard 2" xfId="2" xr:uid="{8C3E29BD-2A5F-4D34-A9D6-907816429EE6}"/>
  </cellStyles>
  <dxfs count="78">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1499679555650502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5962-877C-47F6-B8F9-D454AEB4731D}">
  <dimension ref="A1:F40"/>
  <sheetViews>
    <sheetView topLeftCell="A9" zoomScale="97" workbookViewId="0">
      <selection activeCell="E24" sqref="E24:E29"/>
    </sheetView>
  </sheetViews>
  <sheetFormatPr baseColWidth="10" defaultRowHeight="15" x14ac:dyDescent="0.25"/>
  <cols>
    <col min="1" max="1" width="16.28515625" customWidth="1"/>
    <col min="2" max="2" width="43" customWidth="1"/>
    <col min="3" max="3" width="53.28515625" customWidth="1"/>
    <col min="4" max="4" width="56.85546875" customWidth="1"/>
    <col min="5" max="5" width="39.140625" customWidth="1"/>
    <col min="6" max="6" width="72.5703125" customWidth="1"/>
  </cols>
  <sheetData>
    <row r="1" spans="1:6" s="25" customFormat="1" ht="21" x14ac:dyDescent="0.35">
      <c r="A1" s="24" t="s">
        <v>281</v>
      </c>
    </row>
    <row r="2" spans="1:6" s="25" customFormat="1" ht="21" x14ac:dyDescent="0.35">
      <c r="A2" s="24"/>
      <c r="F2" s="2"/>
    </row>
    <row r="3" spans="1:6" x14ac:dyDescent="0.25">
      <c r="A3" s="18" t="s">
        <v>92</v>
      </c>
      <c r="E3" s="2"/>
      <c r="F3" s="2"/>
    </row>
    <row r="4" spans="1:6" x14ac:dyDescent="0.25">
      <c r="A4" s="18"/>
      <c r="E4" s="18"/>
      <c r="F4" s="49"/>
    </row>
    <row r="5" spans="1:6" x14ac:dyDescent="0.25">
      <c r="B5" t="s">
        <v>89</v>
      </c>
      <c r="C5" s="22"/>
      <c r="F5" s="48"/>
    </row>
    <row r="6" spans="1:6" x14ac:dyDescent="0.25">
      <c r="B6" t="s">
        <v>90</v>
      </c>
      <c r="C6" s="3"/>
      <c r="F6" s="48"/>
    </row>
    <row r="7" spans="1:6" x14ac:dyDescent="0.25">
      <c r="B7" t="s">
        <v>280</v>
      </c>
      <c r="C7" s="23"/>
      <c r="F7" s="2"/>
    </row>
    <row r="8" spans="1:6" s="2" customFormat="1" x14ac:dyDescent="0.25">
      <c r="B8" t="s">
        <v>91</v>
      </c>
      <c r="C8" s="3"/>
    </row>
    <row r="9" spans="1:6" s="2" customFormat="1" x14ac:dyDescent="0.25">
      <c r="B9"/>
    </row>
    <row r="10" spans="1:6" s="2" customFormat="1" x14ac:dyDescent="0.25">
      <c r="B10"/>
    </row>
    <row r="11" spans="1:6" s="2" customFormat="1" x14ac:dyDescent="0.25">
      <c r="A11" s="19" t="s">
        <v>10</v>
      </c>
      <c r="B11"/>
    </row>
    <row r="12" spans="1:6" s="2" customFormat="1" x14ac:dyDescent="0.25">
      <c r="A12" s="19"/>
      <c r="B12"/>
    </row>
    <row r="13" spans="1:6" s="2" customFormat="1" x14ac:dyDescent="0.25">
      <c r="B13" s="2" t="s">
        <v>8</v>
      </c>
      <c r="C13" s="3"/>
    </row>
    <row r="14" spans="1:6" s="2" customFormat="1" x14ac:dyDescent="0.25">
      <c r="B14" s="2" t="s">
        <v>9</v>
      </c>
      <c r="C14" s="3"/>
    </row>
    <row r="15" spans="1:6" s="2" customFormat="1" x14ac:dyDescent="0.25">
      <c r="B15" s="1" t="s">
        <v>0</v>
      </c>
      <c r="C15" s="3"/>
      <c r="D15" s="2" t="s">
        <v>66</v>
      </c>
    </row>
    <row r="16" spans="1:6" s="2" customFormat="1" x14ac:dyDescent="0.25">
      <c r="B16" s="1" t="s">
        <v>1</v>
      </c>
      <c r="C16" s="3"/>
      <c r="D16" s="2" t="s">
        <v>66</v>
      </c>
    </row>
    <row r="17" spans="1:6" s="2" customFormat="1" x14ac:dyDescent="0.25">
      <c r="B17" s="1" t="s">
        <v>22</v>
      </c>
      <c r="C17" s="3"/>
    </row>
    <row r="18" spans="1:6" s="2" customFormat="1" x14ac:dyDescent="0.25">
      <c r="B18" s="1"/>
    </row>
    <row r="19" spans="1:6" s="2" customFormat="1" x14ac:dyDescent="0.25">
      <c r="B19" s="1"/>
    </row>
    <row r="20" spans="1:6" s="2" customFormat="1" x14ac:dyDescent="0.25">
      <c r="A20" s="19" t="s">
        <v>23</v>
      </c>
      <c r="B20" s="1"/>
    </row>
    <row r="21" spans="1:6" s="2" customFormat="1" x14ac:dyDescent="0.25">
      <c r="A21" s="19"/>
      <c r="B21" s="1" t="s">
        <v>448</v>
      </c>
      <c r="C21" s="3"/>
      <c r="D21" s="3"/>
    </row>
    <row r="22" spans="1:6" s="2" customFormat="1" x14ac:dyDescent="0.25">
      <c r="B22" s="1"/>
      <c r="C22" s="2" t="s">
        <v>311</v>
      </c>
      <c r="D22" s="2" t="s">
        <v>20</v>
      </c>
      <c r="E22" s="2" t="s">
        <v>447</v>
      </c>
      <c r="F22" s="2" t="s">
        <v>21</v>
      </c>
    </row>
    <row r="23" spans="1:6" s="2" customFormat="1" x14ac:dyDescent="0.25">
      <c r="B23" s="1" t="s">
        <v>14</v>
      </c>
      <c r="C23" s="3"/>
      <c r="D23" s="3"/>
      <c r="E23" s="3"/>
      <c r="F23" s="1" t="s">
        <v>28</v>
      </c>
    </row>
    <row r="24" spans="1:6" s="2" customFormat="1" ht="90" x14ac:dyDescent="0.25">
      <c r="B24" s="1" t="s">
        <v>15</v>
      </c>
      <c r="C24" s="3"/>
      <c r="D24" s="3"/>
      <c r="E24" s="3"/>
      <c r="F24" s="1" t="s">
        <v>70</v>
      </c>
    </row>
    <row r="25" spans="1:6" s="2" customFormat="1" x14ac:dyDescent="0.25">
      <c r="B25" s="1" t="s">
        <v>26</v>
      </c>
      <c r="C25" s="3"/>
      <c r="D25" s="3"/>
      <c r="E25" s="3"/>
      <c r="F25" s="1" t="s">
        <v>27</v>
      </c>
    </row>
    <row r="26" spans="1:6" s="2" customFormat="1" x14ac:dyDescent="0.25">
      <c r="B26" s="1" t="s">
        <v>17</v>
      </c>
      <c r="C26" s="3"/>
      <c r="D26" s="3"/>
      <c r="E26" s="3"/>
      <c r="F26" s="1" t="s">
        <v>24</v>
      </c>
    </row>
    <row r="27" spans="1:6" s="2" customFormat="1" ht="45" x14ac:dyDescent="0.25">
      <c r="B27" s="1" t="s">
        <v>18</v>
      </c>
      <c r="C27" s="3"/>
      <c r="D27" s="3"/>
      <c r="E27" s="3"/>
      <c r="F27" s="1" t="s">
        <v>29</v>
      </c>
    </row>
    <row r="28" spans="1:6" s="2" customFormat="1" ht="33.75" customHeight="1" x14ac:dyDescent="0.25">
      <c r="B28" s="1" t="s">
        <v>13</v>
      </c>
      <c r="C28" s="3"/>
      <c r="D28" s="3"/>
      <c r="E28" s="3"/>
      <c r="F28" s="1" t="s">
        <v>71</v>
      </c>
    </row>
    <row r="29" spans="1:6" s="2" customFormat="1" ht="92.25" customHeight="1" x14ac:dyDescent="0.25">
      <c r="B29" s="1" t="s">
        <v>16</v>
      </c>
      <c r="C29" s="3"/>
      <c r="D29" s="3"/>
      <c r="E29" s="3"/>
      <c r="F29" s="1" t="s">
        <v>25</v>
      </c>
    </row>
    <row r="30" spans="1:6" s="2" customFormat="1" x14ac:dyDescent="0.25">
      <c r="B30" s="1"/>
    </row>
    <row r="31" spans="1:6" x14ac:dyDescent="0.25">
      <c r="A31" t="s">
        <v>444</v>
      </c>
    </row>
    <row r="32" spans="1:6" s="2" customFormat="1" ht="109.5" customHeight="1" x14ac:dyDescent="0.25">
      <c r="A32" s="2" t="s">
        <v>445</v>
      </c>
      <c r="B32" s="57" t="s">
        <v>446</v>
      </c>
      <c r="C32" s="57"/>
    </row>
    <row r="33" spans="1:3" s="2" customFormat="1" ht="52.5" customHeight="1" x14ac:dyDescent="0.25">
      <c r="A33" s="2" t="s">
        <v>450</v>
      </c>
      <c r="B33" s="57" t="s">
        <v>449</v>
      </c>
      <c r="C33" s="57"/>
    </row>
    <row r="34" spans="1:3" s="2" customFormat="1" x14ac:dyDescent="0.25"/>
    <row r="35" spans="1:3" s="2" customFormat="1" x14ac:dyDescent="0.25"/>
    <row r="36" spans="1:3" s="2" customFormat="1" x14ac:dyDescent="0.25"/>
    <row r="37" spans="1:3" s="2" customFormat="1" x14ac:dyDescent="0.25"/>
    <row r="38" spans="1:3" s="2" customFormat="1" x14ac:dyDescent="0.25"/>
    <row r="39" spans="1:3" s="2" customFormat="1" x14ac:dyDescent="0.25"/>
    <row r="40" spans="1:3" s="2" customFormat="1" x14ac:dyDescent="0.25"/>
  </sheetData>
  <mergeCells count="2">
    <mergeCell ref="B32:C32"/>
    <mergeCell ref="B33:C33"/>
  </mergeCells>
  <dataValidations count="2">
    <dataValidation type="list" allowBlank="1" showInputMessage="1" showErrorMessage="1" sqref="C23:C29" xr:uid="{5401FD91-6450-49B1-A196-56A7977D56C4}">
      <formula1>"Ja,Nein"</formula1>
    </dataValidation>
    <dataValidation type="list" allowBlank="1" showInputMessage="1" showErrorMessage="1" sqref="D21" xr:uid="{D4582D06-87FC-43DC-83CC-32D32F4BED65}">
      <formula1>"kg,kg/m3"</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E04B-E137-4DB5-885F-2C118AFB8939}">
  <dimension ref="A1:O46"/>
  <sheetViews>
    <sheetView topLeftCell="A23" zoomScaleNormal="100" workbookViewId="0">
      <selection activeCell="G26" sqref="G26"/>
    </sheetView>
  </sheetViews>
  <sheetFormatPr baseColWidth="10" defaultColWidth="11.42578125" defaultRowHeight="15" outlineLevelCol="1" x14ac:dyDescent="0.25"/>
  <cols>
    <col min="1" max="1" width="18.42578125" style="2" customWidth="1" outlineLevel="1"/>
    <col min="2" max="2" width="14.85546875" style="2" customWidth="1" outlineLevel="1"/>
    <col min="3" max="3" width="10.140625" style="2" customWidth="1" outlineLevel="1"/>
    <col min="4" max="4" width="9.5703125" style="2" customWidth="1" outlineLevel="1"/>
    <col min="5" max="5" width="21.7109375" style="2" customWidth="1"/>
    <col min="6" max="6" width="32.42578125" style="2" customWidth="1"/>
    <col min="7" max="7" width="43.140625" style="2" customWidth="1"/>
    <col min="8" max="8" width="17.7109375" style="2" customWidth="1"/>
    <col min="9" max="9" width="103.5703125" style="2" customWidth="1"/>
    <col min="10" max="10" width="65.42578125" style="1" customWidth="1"/>
    <col min="11" max="11" width="24.5703125" style="2" hidden="1" customWidth="1" outlineLevel="1"/>
    <col min="12" max="12" width="16.28515625" style="2" hidden="1" customWidth="1" outlineLevel="1"/>
    <col min="13" max="13" width="21.7109375" style="2" hidden="1" customWidth="1" outlineLevel="1"/>
    <col min="14" max="14" width="18" style="2" hidden="1" customWidth="1" outlineLevel="1"/>
    <col min="15" max="15" width="11.42578125" style="2" collapsed="1"/>
    <col min="16" max="16384" width="11.42578125" style="2"/>
  </cols>
  <sheetData>
    <row r="1" spans="1:14" s="25" customFormat="1" ht="21" x14ac:dyDescent="0.35">
      <c r="A1" s="24" t="s">
        <v>281</v>
      </c>
      <c r="E1" s="24" t="s">
        <v>281</v>
      </c>
    </row>
    <row r="2" spans="1:14" s="25" customFormat="1" ht="21" x14ac:dyDescent="0.35">
      <c r="B2" s="24"/>
      <c r="E2" s="24"/>
    </row>
    <row r="3" spans="1:14" ht="30" x14ac:dyDescent="0.25">
      <c r="E3" s="20" t="s">
        <v>93</v>
      </c>
      <c r="F3" s="7" t="s">
        <v>62</v>
      </c>
    </row>
    <row r="4" spans="1:14" x14ac:dyDescent="0.25">
      <c r="B4" s="57" t="s">
        <v>65</v>
      </c>
      <c r="C4" s="57"/>
      <c r="D4" s="57"/>
      <c r="E4" s="8" t="str">
        <f>IF(AND(C18="",C22="",C26="",C32="",C33="",C36="",C37="",C39="",C40="",C46=""),"",(IF(C18&lt;&gt;"",A18*C18,0)+IF(C22&lt;&gt;"",B22*C22,0)+IF(C26&lt;&gt;"",A26*C26,0)+IF(C32&lt;&gt;"",A32*C32,0)+IF(C33&lt;&gt;"",A33*C33,0)+IF(C36&lt;&gt;"",A36*C36,0)+IF(C37&lt;&gt;"",A37*C37,0)+IF(C39&lt;&gt;"",B39*C39,0)+IF(C40&lt;&gt;"",A40*C40,0)+IF(C46&lt;&gt;"",A46*C46,0))/SUM(A18:A46))</f>
        <v/>
      </c>
      <c r="F4" s="7" t="str">
        <f>IF(E4="","",IF(C10&lt;&gt;1,"QS0",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row>
    <row r="5" spans="1:14" x14ac:dyDescent="0.25">
      <c r="B5" s="1"/>
      <c r="C5" s="1"/>
      <c r="D5" s="1"/>
      <c r="E5" s="8"/>
    </row>
    <row r="6" spans="1:14" ht="18.75" x14ac:dyDescent="0.25">
      <c r="E6" s="47" t="s">
        <v>457</v>
      </c>
      <c r="F6" s="1"/>
      <c r="G6" s="1"/>
      <c r="H6" s="1"/>
      <c r="I6" s="8"/>
      <c r="J6" s="2"/>
    </row>
    <row r="7" spans="1:14" ht="15" customHeight="1" x14ac:dyDescent="0.25">
      <c r="E7" s="58" t="s">
        <v>458</v>
      </c>
      <c r="F7" s="58"/>
      <c r="G7" s="58"/>
      <c r="H7" s="58"/>
      <c r="I7" s="58"/>
      <c r="J7" s="50"/>
      <c r="K7" s="50"/>
      <c r="L7" s="50"/>
    </row>
    <row r="8" spans="1:14" ht="15" customHeight="1" x14ac:dyDescent="0.25">
      <c r="A8" s="1"/>
      <c r="B8" s="1"/>
      <c r="C8" s="1"/>
      <c r="D8" s="1"/>
      <c r="E8" s="1"/>
      <c r="F8" s="1"/>
      <c r="G8" s="1"/>
      <c r="H8" s="1"/>
    </row>
    <row r="9" spans="1:14" ht="45.75" thickBot="1" x14ac:dyDescent="0.3">
      <c r="A9" s="1" t="s">
        <v>293</v>
      </c>
      <c r="B9" s="1" t="s">
        <v>68</v>
      </c>
      <c r="C9" s="1" t="s">
        <v>55</v>
      </c>
      <c r="D9" s="1" t="s">
        <v>47</v>
      </c>
      <c r="E9" s="51" t="s">
        <v>467</v>
      </c>
      <c r="F9" s="19" t="s">
        <v>468</v>
      </c>
      <c r="G9" s="51" t="s">
        <v>517</v>
      </c>
      <c r="H9" s="19" t="s">
        <v>19</v>
      </c>
      <c r="I9" s="19" t="s">
        <v>11</v>
      </c>
      <c r="J9" s="51" t="s">
        <v>44</v>
      </c>
      <c r="K9" s="2" t="s">
        <v>48</v>
      </c>
      <c r="L9" s="2" t="s">
        <v>49</v>
      </c>
      <c r="M9" s="2" t="s">
        <v>50</v>
      </c>
      <c r="N9" s="2" t="s">
        <v>52</v>
      </c>
    </row>
    <row r="10" spans="1:14" ht="90.75" thickBot="1" x14ac:dyDescent="0.3">
      <c r="A10" s="2">
        <f>IF(L10=0,0,B10)</f>
        <v>0</v>
      </c>
      <c r="B10" s="9">
        <v>1</v>
      </c>
      <c r="C10" s="10" t="str">
        <f>IF(AND(H10="",H11="",H12="",H13=""),"",IF(COUNTIF(H10:H13,"N/A")=4,"",SUM(N10:N13)))</f>
        <v/>
      </c>
      <c r="D10" s="9">
        <v>1</v>
      </c>
      <c r="E10" s="5" t="str">
        <f>IF(C10="","",IF(AND(C10&gt;=0,C10&lt;Eingabelisten_Punkte!$B$25),"QS0",IF(AND(Eingabelisten_Punkte!$A$25&lt;&gt;"",Eingabelisten_Punkte!$B$25&lt;&gt;"",C10&gt;=Eingabelisten_Punkte!$B$25,C10&lt;Eingabelisten_Punkte!$B$26),Eingabelisten_Punkte!$A$25,IF(AND(Eingabelisten_Punkte!$A$26&lt;&gt;"",Eingabelisten_Punkte!$B$26&lt;&gt;"",C10&gt;=Eingabelisten_Punkte!$B$26,C10&lt;Eingabelisten_Punkte!$B$27),Eingabelisten_Punkte!$A$26,IF(AND(Eingabelisten_Punkte!$A$27&lt;&gt;"",Eingabelisten_Punkte!$B$27&lt;&gt;"",C10&gt;=Eingabelisten_Punkte!$B$27,C10&lt;Eingabelisten_Punkte!$B$28),Eingabelisten_Punkte!$A$27,IF(AND(Eingabelisten_Punkte!$A$28&lt;&gt;"",Eingabelisten_Punkte!$B$28&lt;&gt;"",C10&gt;=Eingabelisten_Punkte!$B$28,C10&lt;=1),Eingabelisten_Punkte!$A$28,"FEHLER (Wert &lt; 0 oder &gt; 1)"))))))</f>
        <v/>
      </c>
      <c r="F10" s="6" t="s">
        <v>470</v>
      </c>
      <c r="G10" s="1" t="s">
        <v>471</v>
      </c>
      <c r="H10" s="3"/>
      <c r="I10" s="1" t="s">
        <v>282</v>
      </c>
      <c r="J10" s="1" t="s">
        <v>460</v>
      </c>
      <c r="K10" s="2">
        <f t="shared" ref="K10:K13" si="0">IF(OR(H10="N/A",H10=""),0,D10)</f>
        <v>0</v>
      </c>
      <c r="L10" s="2">
        <f>SUM($K$10:$K$13)</f>
        <v>0</v>
      </c>
      <c r="M10" s="2" t="str">
        <f t="shared" ref="M10:M13" si="1">IFERROR(K10/L10,"")</f>
        <v/>
      </c>
      <c r="N10" s="2" t="str">
        <f>IFERROR(VLOOKUP(H10,Eingabelisten_Punkte!$C$19:$D$20,2,FALSE)*M10,"")</f>
        <v/>
      </c>
    </row>
    <row r="11" spans="1:14" ht="60" x14ac:dyDescent="0.25">
      <c r="B11" s="2" t="s">
        <v>79</v>
      </c>
      <c r="D11" s="9">
        <v>1</v>
      </c>
      <c r="E11" s="1"/>
      <c r="F11" s="1"/>
      <c r="G11" s="1" t="s">
        <v>472</v>
      </c>
      <c r="H11" s="3"/>
      <c r="I11" s="1" t="s">
        <v>86</v>
      </c>
      <c r="J11" s="1" t="s">
        <v>461</v>
      </c>
      <c r="K11" s="2">
        <f t="shared" si="0"/>
        <v>0</v>
      </c>
      <c r="L11" s="2">
        <f t="shared" ref="L11:L13" si="2">SUM($K$10:$K$13)</f>
        <v>0</v>
      </c>
      <c r="M11" s="2" t="str">
        <f t="shared" si="1"/>
        <v/>
      </c>
      <c r="N11" s="2" t="str">
        <f>IFERROR(VLOOKUP(H11,Eingabelisten_Punkte!$C$19:$D$20,2,FALSE)*M11,"")</f>
        <v/>
      </c>
    </row>
    <row r="12" spans="1:14" ht="45" x14ac:dyDescent="0.25">
      <c r="B12" s="2" t="s">
        <v>79</v>
      </c>
      <c r="D12" s="9">
        <v>1</v>
      </c>
      <c r="E12" s="1"/>
      <c r="F12" s="1"/>
      <c r="G12" s="1" t="s">
        <v>473</v>
      </c>
      <c r="H12" s="3"/>
      <c r="I12" s="1" t="s">
        <v>87</v>
      </c>
      <c r="J12" s="1" t="s">
        <v>462</v>
      </c>
      <c r="K12" s="2">
        <f t="shared" si="0"/>
        <v>0</v>
      </c>
      <c r="L12" s="2">
        <f t="shared" si="2"/>
        <v>0</v>
      </c>
      <c r="M12" s="2" t="str">
        <f t="shared" si="1"/>
        <v/>
      </c>
      <c r="N12" s="2" t="str">
        <f>IFERROR(VLOOKUP(H12,Eingabelisten_Punkte!$C$19:$D$20,2,FALSE)*M12,"")</f>
        <v/>
      </c>
    </row>
    <row r="13" spans="1:14" ht="90" x14ac:dyDescent="0.25">
      <c r="B13" s="2" t="s">
        <v>79</v>
      </c>
      <c r="D13" s="9">
        <v>1</v>
      </c>
      <c r="E13" s="1"/>
      <c r="F13" s="1"/>
      <c r="G13" s="1" t="s">
        <v>474</v>
      </c>
      <c r="H13" s="3"/>
      <c r="I13" s="1" t="s">
        <v>88</v>
      </c>
      <c r="J13" s="1" t="s">
        <v>463</v>
      </c>
      <c r="K13" s="2">
        <f t="shared" si="0"/>
        <v>0</v>
      </c>
      <c r="L13" s="2">
        <f t="shared" si="2"/>
        <v>0</v>
      </c>
      <c r="M13" s="2" t="str">
        <f t="shared" si="1"/>
        <v/>
      </c>
      <c r="N13" s="2" t="str">
        <f>IFERROR(VLOOKUP(H13,Eingabelisten_Punkte!$C$19:$D$20,2,FALSE)*M13,"")</f>
        <v/>
      </c>
    </row>
    <row r="14" spans="1:14" x14ac:dyDescent="0.25">
      <c r="D14" s="1"/>
      <c r="E14" s="1"/>
      <c r="F14" s="1"/>
      <c r="G14" s="1"/>
      <c r="H14" s="1"/>
      <c r="I14" s="1"/>
    </row>
    <row r="15" spans="1:14" x14ac:dyDescent="0.25">
      <c r="D15" s="1"/>
      <c r="E15" s="1"/>
      <c r="F15" s="1"/>
      <c r="G15" s="1"/>
      <c r="H15" s="1"/>
      <c r="I15" s="1"/>
    </row>
    <row r="16" spans="1:14" ht="18.75" x14ac:dyDescent="0.25">
      <c r="B16" s="1"/>
      <c r="C16" s="1"/>
      <c r="D16" s="1"/>
      <c r="E16" s="47" t="s">
        <v>459</v>
      </c>
      <c r="F16" s="7"/>
    </row>
    <row r="17" spans="1:14" ht="45.75" thickBot="1" x14ac:dyDescent="0.3">
      <c r="A17" s="1" t="s">
        <v>293</v>
      </c>
      <c r="B17" s="1" t="s">
        <v>68</v>
      </c>
      <c r="C17" s="1" t="s">
        <v>55</v>
      </c>
      <c r="D17" s="1" t="s">
        <v>47</v>
      </c>
      <c r="E17" s="51" t="s">
        <v>467</v>
      </c>
      <c r="F17" s="19" t="s">
        <v>468</v>
      </c>
      <c r="G17" s="51" t="s">
        <v>469</v>
      </c>
      <c r="H17" s="19" t="s">
        <v>19</v>
      </c>
      <c r="I17" s="19" t="s">
        <v>11</v>
      </c>
      <c r="J17" s="51" t="s">
        <v>44</v>
      </c>
      <c r="K17" s="2" t="s">
        <v>48</v>
      </c>
      <c r="L17" s="2" t="s">
        <v>49</v>
      </c>
      <c r="M17" s="2" t="s">
        <v>50</v>
      </c>
      <c r="N17" s="2" t="s">
        <v>52</v>
      </c>
    </row>
    <row r="18" spans="1:14" ht="105.75" hidden="1" thickBot="1" x14ac:dyDescent="0.3">
      <c r="A18" s="2">
        <f>IF(L18=0,0,B18)</f>
        <v>0</v>
      </c>
      <c r="B18" s="9">
        <v>0</v>
      </c>
      <c r="C18" s="10" t="str">
        <f>IF(AND(H18="",H19="",H20="",H21=""),"",IF(COUNTIF(H18:H21,"N/A")=4,"",SUM(N18:N21)))</f>
        <v/>
      </c>
      <c r="D18" s="9">
        <v>0</v>
      </c>
      <c r="E18" s="5" t="str">
        <f>IF(C18="","",IF(AND(C18&gt;=0,C18&lt;Eingabelisten_Punkte!$B$25),"QS0",IF(AND(Eingabelisten_Punkte!$A$25&lt;&gt;"",Eingabelisten_Punkte!$B$25&lt;&gt;"",C18&gt;=Eingabelisten_Punkte!$B$25,C18&lt;Eingabelisten_Punkte!$B$26),Eingabelisten_Punkte!$A$25,IF(AND(Eingabelisten_Punkte!$A$26&lt;&gt;"",Eingabelisten_Punkte!$B$26&lt;&gt;"",C18&gt;=Eingabelisten_Punkte!$B$26,C18&lt;Eingabelisten_Punkte!$B$27),Eingabelisten_Punkte!$A$26,IF(AND(Eingabelisten_Punkte!$A$27&lt;&gt;"",Eingabelisten_Punkte!$B$27&lt;&gt;"",C18&gt;=Eingabelisten_Punkte!$B$27,C18&lt;Eingabelisten_Punkte!$B$28),Eingabelisten_Punkte!$A$27,IF(AND(Eingabelisten_Punkte!$A$28&lt;&gt;"",Eingabelisten_Punkte!$B$28&lt;&gt;"",C18&gt;=Eingabelisten_Punkte!$B$28,C18&lt;=1),Eingabelisten_Punkte!$A$28,"FEHLER (Wert &lt; 0 oder &gt; 1)"))))))</f>
        <v/>
      </c>
      <c r="F18" s="6" t="s">
        <v>67</v>
      </c>
      <c r="G18" s="1" t="s">
        <v>12</v>
      </c>
      <c r="H18" s="3"/>
      <c r="I18" s="1" t="s">
        <v>288</v>
      </c>
      <c r="K18" s="2">
        <f t="shared" ref="K18:K45" si="3">IF(OR(H18="N/A",H18=""),0,D18)</f>
        <v>0</v>
      </c>
      <c r="L18" s="2">
        <f>SUM(K$18:K$21)</f>
        <v>0</v>
      </c>
      <c r="M18" s="2" t="str">
        <f>IFERROR(K18/L18,"")</f>
        <v/>
      </c>
      <c r="N18" s="2" t="str">
        <f>IFERROR(VLOOKUP(H18,Eingabelisten_Punkte!$A$12:$B$21,2,FALSE)*M18,"")</f>
        <v/>
      </c>
    </row>
    <row r="19" spans="1:14" ht="60" hidden="1" x14ac:dyDescent="0.25">
      <c r="B19" s="2" t="s">
        <v>6</v>
      </c>
      <c r="D19" s="9">
        <v>0</v>
      </c>
      <c r="G19" s="1" t="s">
        <v>30</v>
      </c>
      <c r="H19" s="3"/>
      <c r="I19" s="1" t="s">
        <v>289</v>
      </c>
      <c r="K19" s="2">
        <f t="shared" si="3"/>
        <v>0</v>
      </c>
      <c r="L19" s="2">
        <f t="shared" ref="L19" si="4">SUM(K$18:K$21)</f>
        <v>0</v>
      </c>
      <c r="M19" s="2" t="str">
        <f t="shared" ref="M19:M45" si="5">IFERROR(K19/L19,"")</f>
        <v/>
      </c>
      <c r="N19" s="2" t="str">
        <f>IFERROR(VLOOKUP(H19,Eingabelisten_Punkte!$A$12:$B$21,2,FALSE)*M19,"")</f>
        <v/>
      </c>
    </row>
    <row r="20" spans="1:14" ht="60" hidden="1" x14ac:dyDescent="0.25">
      <c r="B20" s="2" t="s">
        <v>6</v>
      </c>
      <c r="D20" s="9">
        <v>0</v>
      </c>
      <c r="G20" s="1" t="s">
        <v>31</v>
      </c>
      <c r="H20" s="3"/>
      <c r="I20" s="1" t="s">
        <v>290</v>
      </c>
      <c r="K20" s="2">
        <f t="shared" si="3"/>
        <v>0</v>
      </c>
      <c r="L20" s="2">
        <f>SUM(K$18:K$21)</f>
        <v>0</v>
      </c>
      <c r="M20" s="2" t="str">
        <f t="shared" si="5"/>
        <v/>
      </c>
      <c r="N20" s="2" t="str">
        <f>IFERROR(VLOOKUP(H20,Eingabelisten_Punkte!$A$12:$B$21,2,FALSE)*M20,"")</f>
        <v/>
      </c>
    </row>
    <row r="21" spans="1:14" ht="75.75" hidden="1" thickBot="1" x14ac:dyDescent="0.3">
      <c r="B21" s="2" t="s">
        <v>6</v>
      </c>
      <c r="D21" s="9">
        <v>0</v>
      </c>
      <c r="G21" s="1" t="s">
        <v>32</v>
      </c>
      <c r="H21" s="3"/>
      <c r="I21" s="1" t="s">
        <v>287</v>
      </c>
      <c r="K21" s="2">
        <f t="shared" si="3"/>
        <v>0</v>
      </c>
      <c r="L21" s="2">
        <f>SUM(K$18:K$21)</f>
        <v>0</v>
      </c>
      <c r="M21" s="2" t="str">
        <f t="shared" si="5"/>
        <v/>
      </c>
      <c r="N21" s="2" t="str">
        <f>IFERROR(VLOOKUP(H21,Eingabelisten_Punkte!$A$12:$B$21,2,FALSE)*M21,"")</f>
        <v/>
      </c>
    </row>
    <row r="22" spans="1:14" ht="120.75" thickBot="1" x14ac:dyDescent="0.3">
      <c r="A22" s="2">
        <f>IF(L22=0,0,B22)</f>
        <v>0</v>
      </c>
      <c r="B22" s="9">
        <v>1</v>
      </c>
      <c r="C22" s="10" t="str">
        <f>IF(AND(H22="",H23="",H24="",H25=""),"",IF(COUNTIF(H22:H25,"N/A")=4,"",SUM(N22:N25)))</f>
        <v/>
      </c>
      <c r="D22" s="9">
        <v>1</v>
      </c>
      <c r="E22" s="5" t="str">
        <f>IF(C22="","",IF(AND(C22&gt;=0,C22&lt;Eingabelisten_Punkte!$B$25),"QS0",IF(AND(Eingabelisten_Punkte!$A$25&lt;&gt;"",Eingabelisten_Punkte!$B$25&lt;&gt;"",C22&gt;=Eingabelisten_Punkte!$B$25,C22&lt;Eingabelisten_Punkte!$B$26),Eingabelisten_Punkte!$A$25,IF(AND(Eingabelisten_Punkte!$A$26&lt;&gt;"",Eingabelisten_Punkte!$B$26&lt;&gt;"",C22&gt;=Eingabelisten_Punkte!$B$26,C22&lt;Eingabelisten_Punkte!$B$27),Eingabelisten_Punkte!$A$26,IF(AND(Eingabelisten_Punkte!$A$27&lt;&gt;"",Eingabelisten_Punkte!$B$27&lt;&gt;"",C22&gt;=Eingabelisten_Punkte!$B$27,C22&lt;Eingabelisten_Punkte!$B$28),Eingabelisten_Punkte!$A$27,IF(AND(Eingabelisten_Punkte!$A$28&lt;&gt;"",Eingabelisten_Punkte!$B$28&lt;&gt;"",C22&gt;=Eingabelisten_Punkte!$B$28,C22&lt;=1),Eingabelisten_Punkte!$A$28,"FEHLER (Wert &lt; 0 oder &gt; 1)"))))))</f>
        <v/>
      </c>
      <c r="F22" s="6" t="s">
        <v>475</v>
      </c>
      <c r="G22" s="1" t="s">
        <v>484</v>
      </c>
      <c r="H22" s="3"/>
      <c r="I22" s="1" t="s">
        <v>451</v>
      </c>
      <c r="J22" s="1" t="s">
        <v>464</v>
      </c>
      <c r="K22" s="2">
        <f t="shared" si="3"/>
        <v>0</v>
      </c>
      <c r="L22" s="2">
        <f>SUM(K$22:K$25)</f>
        <v>0</v>
      </c>
      <c r="M22" s="2" t="str">
        <f t="shared" si="5"/>
        <v/>
      </c>
      <c r="N22" s="2" t="str">
        <f>IFERROR(VLOOKUP(H22,Eingabelisten_Punkte!$A$12:$B$21,2,FALSE)*M22,"")</f>
        <v/>
      </c>
    </row>
    <row r="23" spans="1:14" ht="92.25" customHeight="1" x14ac:dyDescent="0.25">
      <c r="B23" s="2" t="s">
        <v>7</v>
      </c>
      <c r="D23" s="9">
        <v>1</v>
      </c>
      <c r="F23" s="1"/>
      <c r="G23" s="1" t="s">
        <v>485</v>
      </c>
      <c r="H23" s="3"/>
      <c r="I23" s="1" t="s">
        <v>452</v>
      </c>
      <c r="J23" s="1" t="s">
        <v>465</v>
      </c>
      <c r="K23" s="2">
        <f t="shared" si="3"/>
        <v>0</v>
      </c>
      <c r="L23" s="2">
        <f>SUM(K$22:K$25)</f>
        <v>0</v>
      </c>
      <c r="M23" s="2" t="str">
        <f t="shared" si="5"/>
        <v/>
      </c>
      <c r="N23" s="2" t="str">
        <f>IFERROR(VLOOKUP(H23,Eingabelisten_Punkte!$A$12:$B$21,2,FALSE)*M23,"")</f>
        <v/>
      </c>
    </row>
    <row r="24" spans="1:14" ht="93" customHeight="1" x14ac:dyDescent="0.25">
      <c r="B24" s="2" t="s">
        <v>7</v>
      </c>
      <c r="D24" s="9">
        <v>1</v>
      </c>
      <c r="F24" s="1"/>
      <c r="G24" s="1" t="s">
        <v>486</v>
      </c>
      <c r="H24" s="3"/>
      <c r="I24" s="1" t="s">
        <v>453</v>
      </c>
      <c r="J24" s="1" t="s">
        <v>465</v>
      </c>
      <c r="K24" s="2">
        <f t="shared" si="3"/>
        <v>0</v>
      </c>
      <c r="L24" s="2">
        <f t="shared" ref="L24" si="6">SUM(K$22:K$25)</f>
        <v>0</v>
      </c>
      <c r="M24" s="2" t="str">
        <f t="shared" si="5"/>
        <v/>
      </c>
      <c r="N24" s="2" t="str">
        <f>IFERROR(VLOOKUP(H24,Eingabelisten_Punkte!$A$12:$B$21,2,FALSE)*M24,"")</f>
        <v/>
      </c>
    </row>
    <row r="25" spans="1:14" ht="96" customHeight="1" thickBot="1" x14ac:dyDescent="0.3">
      <c r="B25" s="2" t="s">
        <v>7</v>
      </c>
      <c r="D25" s="9">
        <v>1</v>
      </c>
      <c r="F25" s="1"/>
      <c r="G25" s="1" t="s">
        <v>487</v>
      </c>
      <c r="H25" s="3"/>
      <c r="I25" s="1" t="s">
        <v>512</v>
      </c>
      <c r="J25" s="1" t="s">
        <v>465</v>
      </c>
      <c r="K25" s="2">
        <f t="shared" si="3"/>
        <v>0</v>
      </c>
      <c r="L25" s="2">
        <f>SUM(K$22:K$25)</f>
        <v>0</v>
      </c>
      <c r="M25" s="2" t="str">
        <f t="shared" si="5"/>
        <v/>
      </c>
      <c r="N25" s="2" t="str">
        <f>IFERROR(VLOOKUP(H25,Eingabelisten_Punkte!$A$12:$B$21,2,FALSE)*M25,"")</f>
        <v/>
      </c>
    </row>
    <row r="26" spans="1:14" ht="120.75" thickBot="1" x14ac:dyDescent="0.3">
      <c r="A26" s="2">
        <f>IF(L26=0,0,B26)</f>
        <v>0</v>
      </c>
      <c r="B26" s="9">
        <v>1</v>
      </c>
      <c r="C26" s="10" t="str">
        <f>IF(AND(H26="",H27="",H28="",H29="",H30="",H31=""),"",IF(COUNTIF(H26:H31,"N/A")=6,"",SUM(N26:N31)))</f>
        <v/>
      </c>
      <c r="D26" s="9">
        <v>1</v>
      </c>
      <c r="E26" s="5" t="str">
        <f>IF(C26="","",IF(AND(C26&gt;=0,C26&lt;Eingabelisten_Punkte!$B$25),"QS0",IF(AND(Eingabelisten_Punkte!$A$25&lt;&gt;"",Eingabelisten_Punkte!$B$25&lt;&gt;"",C26&gt;=Eingabelisten_Punkte!$B$25,C26&lt;Eingabelisten_Punkte!$B$26),Eingabelisten_Punkte!$A$25,IF(AND(Eingabelisten_Punkte!$A$26&lt;&gt;"",Eingabelisten_Punkte!$B$26&lt;&gt;"",C26&gt;=Eingabelisten_Punkte!$B$26,C26&lt;Eingabelisten_Punkte!$B$27),Eingabelisten_Punkte!$A$26,IF(AND(Eingabelisten_Punkte!$A$27&lt;&gt;"",Eingabelisten_Punkte!$B$27&lt;&gt;"",C26&gt;=Eingabelisten_Punkte!$B$27,C26&lt;Eingabelisten_Punkte!$B$28),Eingabelisten_Punkte!$A$27,IF(AND(Eingabelisten_Punkte!$A$28&lt;&gt;"",Eingabelisten_Punkte!$B$28&lt;&gt;"",C26&gt;=Eingabelisten_Punkte!$B$28,C26&lt;=1),Eingabelisten_Punkte!$A$28,"FEHLER (Wert &lt; 0 oder &gt; 1)"))))))</f>
        <v/>
      </c>
      <c r="F26" s="6" t="s">
        <v>476</v>
      </c>
      <c r="G26" s="1" t="s">
        <v>488</v>
      </c>
      <c r="H26" s="3"/>
      <c r="I26" s="1" t="s">
        <v>54</v>
      </c>
      <c r="J26" s="1" t="s">
        <v>455</v>
      </c>
      <c r="K26" s="2">
        <f t="shared" si="3"/>
        <v>0</v>
      </c>
      <c r="L26" s="2">
        <f>SUM(K$26:K$31)</f>
        <v>0</v>
      </c>
      <c r="M26" s="2" t="str">
        <f t="shared" si="5"/>
        <v/>
      </c>
      <c r="N26" s="2" t="str">
        <f>IFERROR(VLOOKUP(H26,Eingabelisten_Punkte!$A$12:$B$21,2,FALSE)*M26,"")</f>
        <v/>
      </c>
    </row>
    <row r="27" spans="1:14" ht="120" x14ac:dyDescent="0.25">
      <c r="B27" s="2" t="s">
        <v>5</v>
      </c>
      <c r="D27" s="9">
        <v>1</v>
      </c>
      <c r="E27" s="1"/>
      <c r="F27" s="1"/>
      <c r="G27" s="1" t="s">
        <v>489</v>
      </c>
      <c r="H27" s="3"/>
      <c r="I27" s="1" t="s">
        <v>523</v>
      </c>
      <c r="J27" s="1" t="s">
        <v>456</v>
      </c>
      <c r="K27" s="2">
        <f t="shared" si="3"/>
        <v>0</v>
      </c>
      <c r="L27" s="2">
        <f>SUM(K$26:K$31)</f>
        <v>0</v>
      </c>
      <c r="M27" s="2" t="str">
        <f t="shared" si="5"/>
        <v/>
      </c>
      <c r="N27" s="2" t="str">
        <f>IFERROR(VLOOKUP(H27,Eingabelisten_Punkte!$A$19:$B$21,2,FALSE)*M27,"")</f>
        <v/>
      </c>
    </row>
    <row r="28" spans="1:14" ht="135" x14ac:dyDescent="0.25">
      <c r="B28" s="2" t="s">
        <v>5</v>
      </c>
      <c r="D28" s="9">
        <v>1</v>
      </c>
      <c r="E28" s="1"/>
      <c r="F28" s="1"/>
      <c r="G28" s="1" t="s">
        <v>490</v>
      </c>
      <c r="H28" s="3"/>
      <c r="I28" s="1" t="s">
        <v>509</v>
      </c>
      <c r="J28" s="1" t="s">
        <v>508</v>
      </c>
      <c r="K28" s="2">
        <f t="shared" si="3"/>
        <v>0</v>
      </c>
      <c r="L28" s="2">
        <f>SUM(K$26:K$31)</f>
        <v>0</v>
      </c>
      <c r="M28" s="2" t="str">
        <f t="shared" si="5"/>
        <v/>
      </c>
      <c r="N28" s="2" t="str">
        <f>IFERROR(VLOOKUP(H28,Eingabelisten_Punkte!$A$19:$B$21,2,FALSE)*M28,"")</f>
        <v/>
      </c>
    </row>
    <row r="29" spans="1:14" ht="75" x14ac:dyDescent="0.25">
      <c r="B29" s="2" t="s">
        <v>5</v>
      </c>
      <c r="D29" s="9">
        <v>1</v>
      </c>
      <c r="E29" s="1"/>
      <c r="F29" s="1"/>
      <c r="G29" s="1" t="s">
        <v>491</v>
      </c>
      <c r="H29" s="3"/>
      <c r="I29" s="1" t="s">
        <v>510</v>
      </c>
      <c r="J29" s="1" t="s">
        <v>466</v>
      </c>
      <c r="K29" s="2">
        <f t="shared" si="3"/>
        <v>0</v>
      </c>
      <c r="L29" s="2">
        <f t="shared" ref="L29:L31" si="7">SUM(K$26:K$31)</f>
        <v>0</v>
      </c>
      <c r="M29" s="2" t="str">
        <f t="shared" si="5"/>
        <v/>
      </c>
      <c r="N29" s="2" t="str">
        <f>IFERROR(VLOOKUP(H29,Eingabelisten_Punkte!$A$19:$B$21,2,FALSE)*M29,"")</f>
        <v/>
      </c>
    </row>
    <row r="30" spans="1:14" ht="120" x14ac:dyDescent="0.25">
      <c r="B30" s="2" t="s">
        <v>5</v>
      </c>
      <c r="D30" s="9">
        <v>1</v>
      </c>
      <c r="E30" s="1"/>
      <c r="G30" s="1" t="s">
        <v>492</v>
      </c>
      <c r="H30" s="3"/>
      <c r="I30" s="1" t="s">
        <v>45</v>
      </c>
      <c r="J30" s="1" t="s">
        <v>524</v>
      </c>
      <c r="K30" s="2">
        <f t="shared" si="3"/>
        <v>0</v>
      </c>
      <c r="L30" s="2">
        <f t="shared" si="7"/>
        <v>0</v>
      </c>
      <c r="M30" s="2" t="str">
        <f t="shared" si="5"/>
        <v/>
      </c>
      <c r="N30" s="2" t="str">
        <f>IFERROR(VLOOKUP(H30,Eingabelisten_Punkte!$A$12:$B$21,2,FALSE)*M30,"")</f>
        <v/>
      </c>
    </row>
    <row r="31" spans="1:14" ht="90.75" thickBot="1" x14ac:dyDescent="0.3">
      <c r="B31" s="2" t="s">
        <v>5</v>
      </c>
      <c r="D31" s="9">
        <v>1</v>
      </c>
      <c r="E31" s="1"/>
      <c r="G31" s="1" t="s">
        <v>493</v>
      </c>
      <c r="H31" s="3"/>
      <c r="I31" s="1" t="s">
        <v>511</v>
      </c>
      <c r="J31" s="1" t="s">
        <v>525</v>
      </c>
      <c r="K31" s="2">
        <f t="shared" si="3"/>
        <v>0</v>
      </c>
      <c r="L31" s="2">
        <f t="shared" si="7"/>
        <v>0</v>
      </c>
      <c r="M31" s="2" t="str">
        <f t="shared" si="5"/>
        <v/>
      </c>
      <c r="N31" s="2" t="str">
        <f>IFERROR(VLOOKUP(H31,Eingabelisten_Punkte!$A$12:$B$21,2,FALSE)*M31,"")</f>
        <v/>
      </c>
    </row>
    <row r="32" spans="1:14" ht="45.75" thickBot="1" x14ac:dyDescent="0.3">
      <c r="A32" s="2">
        <f>IF(L32=0,0,B32)</f>
        <v>0</v>
      </c>
      <c r="B32" s="9">
        <v>2</v>
      </c>
      <c r="C32" s="10" t="str">
        <f>IF(AND(H32=""),"",IF(COUNTIF(H32:H32,"N/A")=1,"",SUM(N32:N32)))</f>
        <v/>
      </c>
      <c r="D32" s="9">
        <v>1</v>
      </c>
      <c r="E32" s="5" t="str">
        <f>IF(C32="","",IF(AND(C32&gt;=0,C32&lt;Eingabelisten_Punkte!$B$25),"QS0",IF(AND(Eingabelisten_Punkte!$A$25&lt;&gt;"",Eingabelisten_Punkte!$B$25&lt;&gt;"",C32&gt;=Eingabelisten_Punkte!$B$25,C32&lt;Eingabelisten_Punkte!$B$26),Eingabelisten_Punkte!$A$25,IF(AND(Eingabelisten_Punkte!$A$26&lt;&gt;"",Eingabelisten_Punkte!$B$26&lt;&gt;"",C32&gt;=Eingabelisten_Punkte!$B$26,C32&lt;Eingabelisten_Punkte!$B$27),Eingabelisten_Punkte!$A$26,IF(AND(Eingabelisten_Punkte!$A$27&lt;&gt;"",Eingabelisten_Punkte!$B$27&lt;&gt;"",C32&gt;=Eingabelisten_Punkte!$B$27,C32&lt;Eingabelisten_Punkte!$B$28),Eingabelisten_Punkte!$A$27,IF(AND(Eingabelisten_Punkte!$A$28&lt;&gt;"",Eingabelisten_Punkte!$B$28&lt;&gt;"",C32&gt;=Eingabelisten_Punkte!$B$28,C32&lt;=1),Eingabelisten_Punkte!$A$28,"FEHLER (Wert &lt; 0 oder &gt; 1)"))))))</f>
        <v/>
      </c>
      <c r="F32" s="6" t="s">
        <v>477</v>
      </c>
      <c r="G32" s="1" t="s">
        <v>494</v>
      </c>
      <c r="H32" s="3"/>
      <c r="I32" s="1" t="s">
        <v>46</v>
      </c>
      <c r="J32" s="1" t="s">
        <v>526</v>
      </c>
      <c r="K32" s="2">
        <f t="shared" si="3"/>
        <v>0</v>
      </c>
      <c r="L32" s="2">
        <f>SUM(K32)</f>
        <v>0</v>
      </c>
      <c r="M32" s="2" t="str">
        <f t="shared" si="5"/>
        <v/>
      </c>
      <c r="N32" s="2" t="str">
        <f>IFERROR(VLOOKUP(H32,Eingabelisten_Punkte!$A$12:$B$21,2,FALSE)*M32,"")</f>
        <v/>
      </c>
    </row>
    <row r="33" spans="1:14" ht="60.75" thickBot="1" x14ac:dyDescent="0.3">
      <c r="A33" s="2">
        <f>IF(L33=0,0,B33)</f>
        <v>0</v>
      </c>
      <c r="B33" s="9">
        <v>2</v>
      </c>
      <c r="C33" s="10" t="str">
        <f>IF(AND(H33="",H34="",H35=""),"",IF(COUNTIF(H33:H35,"N/A")=3,"",SUM(N33:N35)))</f>
        <v/>
      </c>
      <c r="D33" s="9">
        <v>2</v>
      </c>
      <c r="E33" s="5" t="str">
        <f>IF(C33="","",IF(AND(C33&gt;=0,C33&lt;Eingabelisten_Punkte!$B$25),"QS0",IF(AND(Eingabelisten_Punkte!$A$25&lt;&gt;"",Eingabelisten_Punkte!$B$25&lt;&gt;"",C33&gt;=Eingabelisten_Punkte!$B$25,C33&lt;Eingabelisten_Punkte!$B$26),Eingabelisten_Punkte!$A$25,IF(AND(Eingabelisten_Punkte!$A$26&lt;&gt;"",Eingabelisten_Punkte!$B$26&lt;&gt;"",C33&gt;=Eingabelisten_Punkte!$B$26,C33&lt;Eingabelisten_Punkte!$B$27),Eingabelisten_Punkte!$A$26,IF(AND(Eingabelisten_Punkte!$A$27&lt;&gt;"",Eingabelisten_Punkte!$B$27&lt;&gt;"",C33&gt;=Eingabelisten_Punkte!$B$27,C33&lt;Eingabelisten_Punkte!$B$28),Eingabelisten_Punkte!$A$27,IF(AND(Eingabelisten_Punkte!$A$28&lt;&gt;"",Eingabelisten_Punkte!$B$28&lt;&gt;"",C33&gt;=Eingabelisten_Punkte!$B$28,C33&lt;=1),Eingabelisten_Punkte!$A$28,"FEHLER (Wert &lt; 0 oder &gt; 1)"))))))</f>
        <v/>
      </c>
      <c r="F33" s="6" t="s">
        <v>478</v>
      </c>
      <c r="G33" s="1" t="s">
        <v>495</v>
      </c>
      <c r="H33" s="3"/>
      <c r="I33" s="1" t="s">
        <v>454</v>
      </c>
      <c r="J33" s="1" t="s">
        <v>527</v>
      </c>
      <c r="K33" s="2">
        <f t="shared" si="3"/>
        <v>0</v>
      </c>
      <c r="L33" s="2">
        <f>SUM(K$33:K$35)</f>
        <v>0</v>
      </c>
      <c r="M33" s="2" t="str">
        <f t="shared" si="5"/>
        <v/>
      </c>
      <c r="N33" s="2" t="str">
        <f>IFERROR(VLOOKUP(H33,Eingabelisten_Punkte!$A$12:$B$21,2,FALSE)*M33,"")</f>
        <v/>
      </c>
    </row>
    <row r="34" spans="1:14" ht="60" x14ac:dyDescent="0.25">
      <c r="B34" s="2" t="s">
        <v>3</v>
      </c>
      <c r="D34" s="9">
        <v>1</v>
      </c>
      <c r="E34" s="1"/>
      <c r="F34" s="1"/>
      <c r="G34" s="1" t="s">
        <v>496</v>
      </c>
      <c r="H34" s="3"/>
      <c r="I34" s="1" t="s">
        <v>513</v>
      </c>
      <c r="J34" s="1" t="s">
        <v>528</v>
      </c>
      <c r="K34" s="2">
        <f t="shared" si="3"/>
        <v>0</v>
      </c>
      <c r="L34" s="2">
        <f t="shared" ref="L34:L35" si="8">SUM(K$33:K$35)</f>
        <v>0</v>
      </c>
      <c r="M34" s="2" t="str">
        <f t="shared" si="5"/>
        <v/>
      </c>
      <c r="N34" s="2" t="str">
        <f>IFERROR(VLOOKUP(H34,Eingabelisten_Punkte!A19:B21,2,FALSE)*M34,"")</f>
        <v/>
      </c>
    </row>
    <row r="35" spans="1:14" ht="45.75" thickBot="1" x14ac:dyDescent="0.3">
      <c r="B35" s="2" t="s">
        <v>3</v>
      </c>
      <c r="D35" s="9">
        <v>1</v>
      </c>
      <c r="E35" s="1"/>
      <c r="F35" s="1"/>
      <c r="G35" s="1" t="s">
        <v>497</v>
      </c>
      <c r="H35" s="3"/>
      <c r="I35" s="1" t="s">
        <v>514</v>
      </c>
      <c r="J35" s="1" t="s">
        <v>528</v>
      </c>
      <c r="K35" s="2">
        <f t="shared" si="3"/>
        <v>0</v>
      </c>
      <c r="L35" s="2">
        <f t="shared" si="8"/>
        <v>0</v>
      </c>
      <c r="M35" s="2" t="str">
        <f t="shared" si="5"/>
        <v/>
      </c>
      <c r="N35" s="2" t="str">
        <f>IFERROR(VLOOKUP(H35,Eingabelisten_Punkte!A19:B21,2,FALSE)*M35,"")</f>
        <v/>
      </c>
    </row>
    <row r="36" spans="1:14" ht="75.75" thickBot="1" x14ac:dyDescent="0.3">
      <c r="A36" s="2">
        <f>IF(L36=0,0,B36)</f>
        <v>0</v>
      </c>
      <c r="B36" s="9">
        <v>2</v>
      </c>
      <c r="C36" s="10" t="str">
        <f>IF(AND(H36=""),"",IF(COUNTIF(H36,"N/A")=1,"",SUM(N36)))</f>
        <v/>
      </c>
      <c r="D36" s="9">
        <v>1</v>
      </c>
      <c r="E36" s="5" t="str">
        <f>IF(C36="","",IF(AND(C36&gt;=0,C36&lt;Eingabelisten_Punkte!$B$25),"QS0",IF(AND(Eingabelisten_Punkte!$A$25&lt;&gt;"",Eingabelisten_Punkte!$B$25&lt;&gt;"",C36&gt;=Eingabelisten_Punkte!$B$25,C36&lt;Eingabelisten_Punkte!$B$26),Eingabelisten_Punkte!$A$25,IF(AND(Eingabelisten_Punkte!$A$26&lt;&gt;"",Eingabelisten_Punkte!$B$26&lt;&gt;"",C36&gt;=Eingabelisten_Punkte!$B$26,C36&lt;Eingabelisten_Punkte!$B$27),Eingabelisten_Punkte!$A$26,IF(AND(Eingabelisten_Punkte!$A$27&lt;&gt;"",Eingabelisten_Punkte!$B$27&lt;&gt;"",C36&gt;=Eingabelisten_Punkte!$B$27,C36&lt;Eingabelisten_Punkte!$B$28),Eingabelisten_Punkte!$A$27,IF(AND(Eingabelisten_Punkte!$A$28&lt;&gt;"",Eingabelisten_Punkte!$B$28&lt;&gt;"",C36&gt;=Eingabelisten_Punkte!$B$28,C36&lt;=1),Eingabelisten_Punkte!$A$28,"FEHLER (Wert &lt; 0 oder &gt; 1)"))))))</f>
        <v/>
      </c>
      <c r="F36" s="6" t="s">
        <v>479</v>
      </c>
      <c r="G36" s="1" t="s">
        <v>498</v>
      </c>
      <c r="H36" s="3"/>
      <c r="I36" s="1" t="s">
        <v>529</v>
      </c>
      <c r="J36" s="1" t="s">
        <v>530</v>
      </c>
      <c r="K36" s="2">
        <f t="shared" si="3"/>
        <v>0</v>
      </c>
      <c r="L36" s="2">
        <f>SUM(K36)</f>
        <v>0</v>
      </c>
      <c r="M36" s="2" t="str">
        <f t="shared" si="5"/>
        <v/>
      </c>
      <c r="N36" s="2" t="str">
        <f>IFERROR(VLOOKUP(H36,Eingabelisten_Punkte!$A$12:$B$21,2,FALSE)*M36,"")</f>
        <v/>
      </c>
    </row>
    <row r="37" spans="1:14" ht="165.75" thickBot="1" x14ac:dyDescent="0.3">
      <c r="A37" s="2">
        <f>IF(L37=0,0,B37)</f>
        <v>0</v>
      </c>
      <c r="B37" s="9">
        <v>2</v>
      </c>
      <c r="C37" s="10" t="str">
        <f>IF(AND(H37="",H38=""),"",IF(COUNTIF(H37:H38,"N/A")=2,"",SUM(N37:N38)))</f>
        <v/>
      </c>
      <c r="D37" s="9">
        <v>1</v>
      </c>
      <c r="E37" s="5" t="str">
        <f>IF(C37="","",IF(AND(C37&gt;=0,C37&lt;Eingabelisten_Punkte!$B$25),"QS0",IF(AND(Eingabelisten_Punkte!$A$25&lt;&gt;"",Eingabelisten_Punkte!$B$25&lt;&gt;"",C37&gt;=Eingabelisten_Punkte!$B$25,C37&lt;Eingabelisten_Punkte!$B$26),Eingabelisten_Punkte!$A$25,IF(AND(Eingabelisten_Punkte!$A$26&lt;&gt;"",Eingabelisten_Punkte!$B$26&lt;&gt;"",C37&gt;=Eingabelisten_Punkte!$B$26,C37&lt;Eingabelisten_Punkte!$B$27),Eingabelisten_Punkte!$A$26,IF(AND(Eingabelisten_Punkte!$A$27&lt;&gt;"",Eingabelisten_Punkte!$B$27&lt;&gt;"",C37&gt;=Eingabelisten_Punkte!$B$27,C37&lt;Eingabelisten_Punkte!$B$28),Eingabelisten_Punkte!$A$27,IF(AND(Eingabelisten_Punkte!$A$28&lt;&gt;"",Eingabelisten_Punkte!$B$28&lt;&gt;"",C37&gt;=Eingabelisten_Punkte!$B$28,C37&lt;=1),Eingabelisten_Punkte!$A$28,"FEHLER (Wert &lt; 0 oder &gt; 1)"))))))</f>
        <v/>
      </c>
      <c r="F37" s="6" t="s">
        <v>480</v>
      </c>
      <c r="G37" s="1" t="s">
        <v>499</v>
      </c>
      <c r="H37" s="3"/>
      <c r="I37" s="1" t="s">
        <v>531</v>
      </c>
      <c r="J37" s="1" t="s">
        <v>532</v>
      </c>
      <c r="K37" s="2">
        <f t="shared" si="3"/>
        <v>0</v>
      </c>
      <c r="L37" s="2">
        <f>SUM(K$37:K$38)</f>
        <v>0</v>
      </c>
      <c r="M37" s="2" t="str">
        <f t="shared" si="5"/>
        <v/>
      </c>
      <c r="N37" s="2" t="str">
        <f>IFERROR(VLOOKUP(H37,Eingabelisten_Punkte!$A$12:$B$21,2,FALSE)*M37,"")</f>
        <v/>
      </c>
    </row>
    <row r="38" spans="1:14" ht="150.75" thickBot="1" x14ac:dyDescent="0.3">
      <c r="B38" s="2" t="s">
        <v>2</v>
      </c>
      <c r="D38" s="9">
        <v>2</v>
      </c>
      <c r="E38" s="1"/>
      <c r="F38" s="1"/>
      <c r="G38" s="1" t="s">
        <v>500</v>
      </c>
      <c r="H38" s="3"/>
      <c r="I38" s="1" t="s">
        <v>545</v>
      </c>
      <c r="J38" s="1" t="s">
        <v>533</v>
      </c>
      <c r="K38" s="2">
        <f t="shared" si="3"/>
        <v>0</v>
      </c>
      <c r="L38" s="2">
        <f>SUM(K$37:K$38)</f>
        <v>0</v>
      </c>
      <c r="M38" s="2" t="str">
        <f t="shared" si="5"/>
        <v/>
      </c>
      <c r="N38" s="2" t="str">
        <f>IFERROR(VLOOKUP(H38,Eingabelisten_Punkte!$A$12:$B$21,2,FALSE)*M38,"")</f>
        <v/>
      </c>
    </row>
    <row r="39" spans="1:14" ht="180.75" thickBot="1" x14ac:dyDescent="0.3">
      <c r="A39" s="2">
        <f>IF(L39=0,0,B39)</f>
        <v>0</v>
      </c>
      <c r="B39" s="9">
        <v>1</v>
      </c>
      <c r="C39" s="10" t="str">
        <f>IF(AND(H39=""),"",IF(COUNTIF(H39,"N/A")=1,"",SUM(N39)))</f>
        <v/>
      </c>
      <c r="D39" s="9">
        <v>1</v>
      </c>
      <c r="E39" s="5" t="str">
        <f>IF(C39="","",IF(AND(C39&gt;=0,C39&lt;Eingabelisten_Punkte!$B$25),"QS0",IF(AND(Eingabelisten_Punkte!$A$25&lt;&gt;"",Eingabelisten_Punkte!$B$25&lt;&gt;"",C39&gt;=Eingabelisten_Punkte!$B$25,C39&lt;Eingabelisten_Punkte!$B$26),Eingabelisten_Punkte!$A$25,IF(AND(Eingabelisten_Punkte!$A$26&lt;&gt;"",Eingabelisten_Punkte!$B$26&lt;&gt;"",C39&gt;=Eingabelisten_Punkte!$B$26,C39&lt;Eingabelisten_Punkte!$B$27),Eingabelisten_Punkte!$A$26,IF(AND(Eingabelisten_Punkte!$A$27&lt;&gt;"",Eingabelisten_Punkte!$B$27&lt;&gt;"",C39&gt;=Eingabelisten_Punkte!$B$27,C39&lt;Eingabelisten_Punkte!$B$28),Eingabelisten_Punkte!$A$27,IF(AND(Eingabelisten_Punkte!$A$28&lt;&gt;"",Eingabelisten_Punkte!$B$28&lt;&gt;"",C39&gt;=Eingabelisten_Punkte!$B$28,C39&lt;=1),Eingabelisten_Punkte!$A$28,"FEHLER (Wert &lt; 0 oder &gt; 1)"))))))</f>
        <v/>
      </c>
      <c r="F39" s="6" t="s">
        <v>481</v>
      </c>
      <c r="G39" s="1" t="s">
        <v>501</v>
      </c>
      <c r="H39" s="3"/>
      <c r="I39" s="1" t="s">
        <v>72</v>
      </c>
      <c r="J39" s="1" t="s">
        <v>534</v>
      </c>
      <c r="K39" s="2">
        <f t="shared" si="3"/>
        <v>0</v>
      </c>
      <c r="L39" s="2">
        <f>SUM(K39)</f>
        <v>0</v>
      </c>
      <c r="M39" s="2" t="str">
        <f t="shared" si="5"/>
        <v/>
      </c>
      <c r="N39" s="2" t="str">
        <f>IFERROR(VLOOKUP(H39,Eingabelisten_Punkte!$A$12:$B$21,2,FALSE)*M39,"")</f>
        <v/>
      </c>
    </row>
    <row r="40" spans="1:14" ht="120.75" thickBot="1" x14ac:dyDescent="0.3">
      <c r="A40" s="2">
        <f>IF(L40=0,0,B40)</f>
        <v>0</v>
      </c>
      <c r="B40" s="9">
        <v>1</v>
      </c>
      <c r="C40" s="10" t="str">
        <f>IF(AND(H40="",H41="",H42="",H43="",H44="",H45=""),"",IF(COUNTIF(H40:H45,"N/A")=6,"",SUM(N40:N45)))</f>
        <v/>
      </c>
      <c r="D40" s="9">
        <v>1</v>
      </c>
      <c r="E40" s="5" t="str">
        <f>IF(C40="","",IF(AND(C40&gt;=0,C40&lt;Eingabelisten_Punkte!$B$25),"QS0",IF(AND(Eingabelisten_Punkte!$A$25&lt;&gt;"",Eingabelisten_Punkte!$B$25&lt;&gt;"",C40&gt;=Eingabelisten_Punkte!$B$25,C40&lt;Eingabelisten_Punkte!$B$26),Eingabelisten_Punkte!$A$25,IF(AND(Eingabelisten_Punkte!$A$26&lt;&gt;"",Eingabelisten_Punkte!$B$26&lt;&gt;"",C40&gt;=Eingabelisten_Punkte!$B$26,C40&lt;Eingabelisten_Punkte!$B$27),Eingabelisten_Punkte!$A$26,IF(AND(Eingabelisten_Punkte!$A$27&lt;&gt;"",Eingabelisten_Punkte!$B$27&lt;&gt;"",C40&gt;=Eingabelisten_Punkte!$B$27,C40&lt;Eingabelisten_Punkte!$B$28),Eingabelisten_Punkte!$A$27,IF(AND(Eingabelisten_Punkte!$A$28&lt;&gt;"",Eingabelisten_Punkte!$B$28&lt;&gt;"",C40&gt;=Eingabelisten_Punkte!$B$28,C40&lt;=1),Eingabelisten_Punkte!$A$28,"FEHLER (Wert &lt; 0 oder &gt; 1)"))))))</f>
        <v/>
      </c>
      <c r="F40" s="6" t="s">
        <v>482</v>
      </c>
      <c r="G40" s="1" t="s">
        <v>502</v>
      </c>
      <c r="H40" s="3"/>
      <c r="I40" s="1" t="s">
        <v>546</v>
      </c>
      <c r="J40" s="1" t="s">
        <v>535</v>
      </c>
      <c r="K40" s="2">
        <f t="shared" si="3"/>
        <v>0</v>
      </c>
      <c r="L40" s="2">
        <f>SUM(K$40:K$45)</f>
        <v>0</v>
      </c>
      <c r="M40" s="2" t="str">
        <f>IFERROR(K40/L40,"")</f>
        <v/>
      </c>
      <c r="N40" s="2" t="str">
        <f>IFERROR(VLOOKUP(H40,Eingabelisten_Punkte!$A$12:$B$21,2,FALSE)*M40,"")</f>
        <v/>
      </c>
    </row>
    <row r="41" spans="1:14" ht="120" x14ac:dyDescent="0.25">
      <c r="B41" s="2" t="s">
        <v>4</v>
      </c>
      <c r="D41" s="9">
        <v>1</v>
      </c>
      <c r="F41" s="1"/>
      <c r="G41" s="1" t="s">
        <v>503</v>
      </c>
      <c r="H41" s="3"/>
      <c r="I41" s="1" t="s">
        <v>536</v>
      </c>
      <c r="J41" s="1" t="s">
        <v>537</v>
      </c>
      <c r="K41" s="2">
        <f t="shared" si="3"/>
        <v>0</v>
      </c>
      <c r="L41" s="2">
        <f t="shared" ref="L41:L45" si="9">SUM(K$40:K$45)</f>
        <v>0</v>
      </c>
      <c r="M41" s="2" t="str">
        <f t="shared" si="5"/>
        <v/>
      </c>
      <c r="N41" s="2" t="str">
        <f>IFERROR(VLOOKUP(H41,Eingabelisten_Punkte!$A$12:$B$21,2,FALSE)*M41,"")</f>
        <v/>
      </c>
    </row>
    <row r="42" spans="1:14" ht="60" x14ac:dyDescent="0.25">
      <c r="B42" s="2" t="s">
        <v>4</v>
      </c>
      <c r="D42" s="9">
        <v>1</v>
      </c>
      <c r="F42" s="1"/>
      <c r="G42" s="1" t="s">
        <v>504</v>
      </c>
      <c r="H42" s="3"/>
      <c r="I42" s="1" t="s">
        <v>63</v>
      </c>
      <c r="J42" s="1" t="s">
        <v>538</v>
      </c>
      <c r="K42" s="2">
        <f t="shared" si="3"/>
        <v>0</v>
      </c>
      <c r="L42" s="2">
        <f t="shared" si="9"/>
        <v>0</v>
      </c>
      <c r="M42" s="2" t="str">
        <f t="shared" si="5"/>
        <v/>
      </c>
      <c r="N42" s="2" t="str">
        <f>IFERROR(VLOOKUP(H42,Eingabelisten_Punkte!$A$12:$B$21,2,FALSE)*M42,"")</f>
        <v/>
      </c>
    </row>
    <row r="43" spans="1:14" ht="210" x14ac:dyDescent="0.25">
      <c r="B43" s="2" t="s">
        <v>4</v>
      </c>
      <c r="D43" s="9">
        <v>1</v>
      </c>
      <c r="F43" s="1"/>
      <c r="G43" s="1" t="s">
        <v>543</v>
      </c>
      <c r="H43" s="3"/>
      <c r="I43" s="1" t="s">
        <v>64</v>
      </c>
      <c r="J43" s="1" t="s">
        <v>539</v>
      </c>
      <c r="K43" s="2">
        <f t="shared" si="3"/>
        <v>0</v>
      </c>
      <c r="L43" s="2">
        <f t="shared" si="9"/>
        <v>0</v>
      </c>
      <c r="M43" s="2" t="str">
        <f>IFERROR(K43/L43,"")</f>
        <v/>
      </c>
      <c r="N43" s="2" t="str">
        <f>IFERROR(VLOOKUP(H43,Eingabelisten_Punkte!$A$12:$B$21,2,FALSE)*M43,"")</f>
        <v/>
      </c>
    </row>
    <row r="44" spans="1:14" ht="195" x14ac:dyDescent="0.25">
      <c r="B44" s="2" t="s">
        <v>4</v>
      </c>
      <c r="D44" s="9">
        <v>1</v>
      </c>
      <c r="F44" s="1"/>
      <c r="G44" s="1" t="s">
        <v>505</v>
      </c>
      <c r="H44" s="3"/>
      <c r="I44" s="1" t="s">
        <v>292</v>
      </c>
      <c r="J44" s="1" t="s">
        <v>540</v>
      </c>
      <c r="K44" s="2">
        <f t="shared" si="3"/>
        <v>0</v>
      </c>
      <c r="L44" s="2">
        <f t="shared" si="9"/>
        <v>0</v>
      </c>
      <c r="M44" s="2" t="str">
        <f t="shared" si="5"/>
        <v/>
      </c>
      <c r="N44" s="2" t="str">
        <f>IFERROR(VLOOKUP(H44,Eingabelisten_Punkte!$A$12:$B$21,2,FALSE)*M44,"")</f>
        <v/>
      </c>
    </row>
    <row r="45" spans="1:14" ht="105.75" thickBot="1" x14ac:dyDescent="0.3">
      <c r="B45" s="2" t="s">
        <v>4</v>
      </c>
      <c r="D45" s="9">
        <v>1</v>
      </c>
      <c r="F45" s="1"/>
      <c r="G45" s="1" t="s">
        <v>506</v>
      </c>
      <c r="H45" s="3"/>
      <c r="I45" s="1" t="s">
        <v>291</v>
      </c>
      <c r="J45" s="1" t="s">
        <v>541</v>
      </c>
      <c r="K45" s="2">
        <f t="shared" si="3"/>
        <v>0</v>
      </c>
      <c r="L45" s="2">
        <f t="shared" si="9"/>
        <v>0</v>
      </c>
      <c r="M45" s="2" t="str">
        <f t="shared" si="5"/>
        <v/>
      </c>
      <c r="N45" s="2" t="str">
        <f>IFERROR(VLOOKUP(H45,Eingabelisten_Punkte!$A$12:$B$21,2,FALSE)*M45,"")</f>
        <v/>
      </c>
    </row>
    <row r="46" spans="1:14" ht="135.75" thickBot="1" x14ac:dyDescent="0.3">
      <c r="A46" s="2">
        <f>IF(L46=0,0,B46)</f>
        <v>0</v>
      </c>
      <c r="B46" s="9">
        <v>1</v>
      </c>
      <c r="C46" s="10" t="str">
        <f>IF(AND(H46=""),"",IF(COUNTIF(H46,"N/A")=1,"",SUM(N46)))</f>
        <v/>
      </c>
      <c r="D46" s="9">
        <v>1</v>
      </c>
      <c r="E46" s="5" t="str">
        <f>IF(C46="","",IF(AND(C46&gt;=0,C46&lt;Eingabelisten_Punkte!$B$25),"QS0",IF(AND(Eingabelisten_Punkte!$A$25&lt;&gt;"",Eingabelisten_Punkte!$B$25&lt;&gt;"",C46&gt;=Eingabelisten_Punkte!$B$25,C46&lt;Eingabelisten_Punkte!$B$26),Eingabelisten_Punkte!$A$25,IF(AND(Eingabelisten_Punkte!$A$26&lt;&gt;"",Eingabelisten_Punkte!$B$26&lt;&gt;"",C46&gt;=Eingabelisten_Punkte!$B$26,C46&lt;Eingabelisten_Punkte!$B$27),Eingabelisten_Punkte!$A$26,IF(AND(Eingabelisten_Punkte!$A$27&lt;&gt;"",Eingabelisten_Punkte!$B$27&lt;&gt;"",C46&gt;=Eingabelisten_Punkte!$B$27,C46&lt;Eingabelisten_Punkte!$B$28),Eingabelisten_Punkte!$A$27,IF(AND(Eingabelisten_Punkte!$A$28&lt;&gt;"",Eingabelisten_Punkte!$B$28&lt;&gt;"",C46&gt;=Eingabelisten_Punkte!$B$28,C46&lt;=1),Eingabelisten_Punkte!$A$28,"FEHLER (Wert &lt; 0 oder &gt; 1)"))))))</f>
        <v/>
      </c>
      <c r="F46" s="6" t="s">
        <v>483</v>
      </c>
      <c r="G46" s="1" t="s">
        <v>507</v>
      </c>
      <c r="H46" s="3"/>
      <c r="I46" s="1" t="s">
        <v>547</v>
      </c>
      <c r="J46" s="1" t="s">
        <v>542</v>
      </c>
      <c r="K46" s="2">
        <f t="shared" ref="K46" si="10">IF(OR(H46="N/A",H46=""),0,D46)</f>
        <v>0</v>
      </c>
      <c r="L46" s="2">
        <f>SUM(K46)</f>
        <v>0</v>
      </c>
      <c r="M46" s="2" t="str">
        <f t="shared" ref="M46" si="11">IFERROR(K46/L46,"")</f>
        <v/>
      </c>
      <c r="N46" s="2" t="str">
        <f>IFERROR(VLOOKUP(H46,Eingabelisten_Punkte!G12:H20,2,FALSE)*M46,"")</f>
        <v/>
      </c>
    </row>
  </sheetData>
  <autoFilter ref="B17:N45" xr:uid="{A9FBE04B-E137-4DB5-885F-2C118AFB8939}"/>
  <mergeCells count="2">
    <mergeCell ref="B4:D4"/>
    <mergeCell ref="E7:I7"/>
  </mergeCells>
  <conditionalFormatting sqref="E10">
    <cfRule type="expression" dxfId="77" priority="1">
      <formula>$E$10="QS4"</formula>
    </cfRule>
    <cfRule type="expression" dxfId="76" priority="2">
      <formula>OR($E$10="QS0",$E$10="QS1",$E$10="QS2",$E$10="QS3")</formula>
    </cfRule>
  </conditionalFormatting>
  <conditionalFormatting sqref="E18">
    <cfRule type="expression" dxfId="75" priority="41">
      <formula>OR($E$18="QS1",$E$18="QS2")</formula>
    </cfRule>
    <cfRule type="expression" dxfId="74" priority="40">
      <formula>$E$18="QS0"</formula>
    </cfRule>
    <cfRule type="expression" dxfId="73" priority="42">
      <formula>OR($E$18="QS3",$E$18="QS4")</formula>
    </cfRule>
  </conditionalFormatting>
  <conditionalFormatting sqref="E22">
    <cfRule type="expression" dxfId="72" priority="43">
      <formula>OR($E$22="QS3",$E$22="QS4")</formula>
    </cfRule>
    <cfRule type="expression" dxfId="71" priority="44">
      <formula>OR($E$22="QS1",$E$22="QS2")</formula>
    </cfRule>
    <cfRule type="expression" dxfId="70" priority="45">
      <formula>$E$22="QS0"</formula>
    </cfRule>
  </conditionalFormatting>
  <conditionalFormatting sqref="E26">
    <cfRule type="expression" dxfId="69" priority="37">
      <formula>OR($E$26="QS3",$E$26="QS4")</formula>
    </cfRule>
    <cfRule type="expression" dxfId="68" priority="38">
      <formula>OR($E$26="QS1",$E$26="QS2")</formula>
    </cfRule>
    <cfRule type="expression" dxfId="67" priority="39">
      <formula>$E$26="QS0"</formula>
    </cfRule>
  </conditionalFormatting>
  <conditionalFormatting sqref="E32">
    <cfRule type="expression" dxfId="66" priority="34">
      <formula>OR($E$32="QS1",$E$32="QS2")</formula>
    </cfRule>
    <cfRule type="expression" dxfId="65" priority="35">
      <formula>OR($E$32="QS3",$E$32="QS4")</formula>
    </cfRule>
    <cfRule type="expression" dxfId="64" priority="36">
      <formula>$E$32="QS0"</formula>
    </cfRule>
  </conditionalFormatting>
  <conditionalFormatting sqref="E33">
    <cfRule type="expression" dxfId="63" priority="31">
      <formula>OR($E$33="QS3",$E$33="QS4")</formula>
    </cfRule>
    <cfRule type="expression" dxfId="62" priority="32">
      <formula>OR($E$33="QS1",$E$33="QS2")</formula>
    </cfRule>
    <cfRule type="expression" dxfId="61" priority="33">
      <formula>$E$33="QS0"</formula>
    </cfRule>
  </conditionalFormatting>
  <conditionalFormatting sqref="E36">
    <cfRule type="expression" dxfId="60" priority="26">
      <formula>OR($E$36="QS3",$E$36="QS4")</formula>
    </cfRule>
    <cfRule type="expression" dxfId="59" priority="25">
      <formula>$E$36="QS0"</formula>
    </cfRule>
    <cfRule type="expression" dxfId="58" priority="27">
      <formula>OR($E$36="QS1",$E$36="QS2")</formula>
    </cfRule>
  </conditionalFormatting>
  <conditionalFormatting sqref="E37">
    <cfRule type="expression" dxfId="57" priority="30">
      <formula>$E$37="QS0"</formula>
    </cfRule>
    <cfRule type="expression" dxfId="56" priority="28">
      <formula>OR($E$37="QS1",$E$37="QS2")</formula>
    </cfRule>
    <cfRule type="expression" dxfId="55" priority="29">
      <formula>OR($E$37="QS3",$E$37="QS4")</formula>
    </cfRule>
  </conditionalFormatting>
  <conditionalFormatting sqref="E39">
    <cfRule type="expression" dxfId="54" priority="22">
      <formula>$E$39="QS0"</formula>
    </cfRule>
    <cfRule type="expression" dxfId="53" priority="23">
      <formula>OR($E$39="QS3",$E$39="QS4")</formula>
    </cfRule>
    <cfRule type="expression" dxfId="52" priority="24">
      <formula>OR($E$39="QS1",$E$39="QS2")</formula>
    </cfRule>
  </conditionalFormatting>
  <conditionalFormatting sqref="E40">
    <cfRule type="expression" dxfId="51" priority="19">
      <formula>OR($E$40="QS1",$E$40="QS2")</formula>
    </cfRule>
    <cfRule type="expression" dxfId="50" priority="20">
      <formula>OR($E$40="QS3",$E$40="QS4")</formula>
    </cfRule>
    <cfRule type="expression" dxfId="49" priority="21">
      <formula>$E$40="QS0"</formula>
    </cfRule>
  </conditionalFormatting>
  <conditionalFormatting sqref="E46">
    <cfRule type="expression" dxfId="48" priority="7">
      <formula>OR($E$46="QS1",$E$46="QS2")</formula>
    </cfRule>
    <cfRule type="expression" dxfId="47" priority="8">
      <formula>OR($E$46="QS3",$E$46="QS4")</formula>
    </cfRule>
    <cfRule type="expression" dxfId="46" priority="9">
      <formula>$E$46="QS0"</formula>
    </cfRule>
    <cfRule type="expression" dxfId="45" priority="10">
      <formula>$E$39="QS0"</formula>
    </cfRule>
    <cfRule type="expression" dxfId="44" priority="11">
      <formula>OR($E$39="QS3",$E$39="QS4")</formula>
    </cfRule>
    <cfRule type="expression" dxfId="43" priority="12">
      <formula>OR($E$39="QS1",$E$39="QS2")</formula>
    </cfRule>
  </conditionalFormatting>
  <conditionalFormatting sqref="F4">
    <cfRule type="expression" dxfId="42" priority="16">
      <formula>$F$4="QS0"</formula>
    </cfRule>
    <cfRule type="expression" dxfId="41" priority="17">
      <formula>OR($F$4="QS3",$F$4="QS4")</formula>
    </cfRule>
    <cfRule type="expression" dxfId="40" priority="18">
      <formula>OR($F$4="QS1",$F$4="QS2")</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B03A732-CC0C-460A-846A-E19412FCD695}">
          <x14:formula1>
            <xm:f>Eingabelisten_Punkte!$B$2:$B$9</xm:f>
          </x14:formula1>
          <xm:sqref>H18 H22 H37</xm:sqref>
        </x14:dataValidation>
        <x14:dataValidation type="list" allowBlank="1" showInputMessage="1" showErrorMessage="1" xr:uid="{26DB2A8E-DEB9-4261-8DED-077F5FD7B874}">
          <x14:formula1>
            <xm:f>Eingabelisten_Punkte!$D$2:$D$4</xm:f>
          </x14:formula1>
          <xm:sqref>H40:H45 H23:H25 H19:H21 H34:H35 H27:H30 H31</xm:sqref>
        </x14:dataValidation>
        <x14:dataValidation type="list" allowBlank="1" showInputMessage="1" showErrorMessage="1" xr:uid="{7A2E217D-81C2-434C-9CDA-93384812B2BD}">
          <x14:formula1>
            <xm:f>Eingabelisten_Punkte!$E$2:$E$3</xm:f>
          </x14:formula1>
          <xm:sqref>H10:H15 H39 H33 H36 H26</xm:sqref>
        </x14:dataValidation>
        <x14:dataValidation type="list" allowBlank="1" showInputMessage="1" showErrorMessage="1" xr:uid="{C0978D86-CD71-48FF-A408-4AEE6264160B}">
          <x14:formula1>
            <xm:f>Eingabelisten_Punkte!$C$2:$C$8</xm:f>
          </x14:formula1>
          <xm:sqref>H32 H38</xm:sqref>
        </x14:dataValidation>
        <x14:dataValidation type="list" allowBlank="1" showInputMessage="1" showErrorMessage="1" xr:uid="{EECDA0D4-B559-4326-9764-F61256D8B756}">
          <x14:formula1>
            <xm:f>Eingabelisten_Punkte!$H$2:$H$10</xm:f>
          </x14:formula1>
          <xm:sqref>H46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C33B-C1BC-4C7B-A6E1-278C43A91470}">
  <dimension ref="A1"/>
  <sheetViews>
    <sheetView workbookViewId="0">
      <selection activeCell="M22" sqref="M22"/>
    </sheetView>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1FD5A-0CEB-4B2B-BC97-8A6463F73724}">
  <dimension ref="A1:O15"/>
  <sheetViews>
    <sheetView zoomScaleNormal="100" workbookViewId="0">
      <selection activeCell="H8" sqref="H8"/>
    </sheetView>
  </sheetViews>
  <sheetFormatPr baseColWidth="10" defaultColWidth="11.42578125" defaultRowHeight="15" outlineLevelCol="1" x14ac:dyDescent="0.25"/>
  <cols>
    <col min="1" max="1" width="21.140625" style="2" customWidth="1" outlineLevel="1"/>
    <col min="2" max="2" width="14.85546875" style="2" customWidth="1" outlineLevel="1"/>
    <col min="3" max="3" width="10.140625" style="2" customWidth="1" outlineLevel="1"/>
    <col min="4" max="4" width="9.5703125" style="2" customWidth="1" outlineLevel="1"/>
    <col min="5" max="5" width="21.5703125" style="2" customWidth="1"/>
    <col min="6" max="6" width="32.42578125" style="2" customWidth="1"/>
    <col min="7" max="7" width="43.140625" style="2" customWidth="1"/>
    <col min="8" max="8" width="56.7109375" style="2" customWidth="1"/>
    <col min="9" max="9" width="73" style="2" customWidth="1"/>
    <col min="10" max="10" width="21.28515625" style="1" customWidth="1"/>
    <col min="11" max="11" width="18.28515625" style="2" hidden="1" customWidth="1" outlineLevel="1"/>
    <col min="12" max="12" width="16.28515625" style="2" hidden="1" customWidth="1" outlineLevel="1"/>
    <col min="13" max="13" width="21.7109375" style="2" hidden="1" customWidth="1" outlineLevel="1"/>
    <col min="14" max="14" width="19.42578125" style="2" hidden="1" customWidth="1" outlineLevel="1"/>
    <col min="15" max="15" width="11.42578125" style="2" collapsed="1"/>
    <col min="16" max="16384" width="11.42578125" style="2"/>
  </cols>
  <sheetData>
    <row r="1" spans="1:14" s="25" customFormat="1" ht="21" x14ac:dyDescent="0.35">
      <c r="A1" s="24" t="s">
        <v>281</v>
      </c>
      <c r="E1" s="24" t="s">
        <v>281</v>
      </c>
    </row>
    <row r="2" spans="1:14" s="25" customFormat="1" ht="21" x14ac:dyDescent="0.35">
      <c r="B2" s="24"/>
      <c r="E2" s="24"/>
    </row>
    <row r="3" spans="1:14" ht="30" customHeight="1" x14ac:dyDescent="0.25">
      <c r="E3" s="20" t="s">
        <v>294</v>
      </c>
      <c r="F3" s="7" t="s">
        <v>62</v>
      </c>
      <c r="G3" s="26"/>
      <c r="H3" s="26"/>
      <c r="I3" s="26"/>
      <c r="J3" s="26"/>
    </row>
    <row r="4" spans="1:14" x14ac:dyDescent="0.25">
      <c r="B4" s="57" t="s">
        <v>65</v>
      </c>
      <c r="C4" s="57"/>
      <c r="D4" s="57"/>
      <c r="E4" s="8" t="str">
        <f>IF(AND(C11="",C12="",C15=""),"",(IF(C11&lt;&gt;"",A11*C11,0)+IF(C12&lt;&gt;"",A12*C12,0)+IF(C15&lt;&gt;"",A15*C15,0))/SUM(A11:A15))</f>
        <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c r="G4" s="26"/>
      <c r="H4" s="26"/>
      <c r="I4" s="26"/>
      <c r="J4" s="26"/>
    </row>
    <row r="5" spans="1:14" x14ac:dyDescent="0.25">
      <c r="B5" s="1"/>
      <c r="C5" s="1"/>
      <c r="D5" s="1"/>
      <c r="E5" s="8"/>
      <c r="F5" s="7"/>
      <c r="G5" s="26"/>
      <c r="H5" s="26"/>
      <c r="I5" s="26"/>
      <c r="J5" s="26"/>
    </row>
    <row r="6" spans="1:14" ht="54" customHeight="1" x14ac:dyDescent="0.25">
      <c r="B6" s="1"/>
      <c r="C6" s="1"/>
      <c r="D6" s="1"/>
      <c r="E6" s="51"/>
      <c r="F6" s="19"/>
      <c r="G6" s="51"/>
      <c r="H6" s="52" t="s">
        <v>544</v>
      </c>
      <c r="I6" s="19"/>
      <c r="J6" s="51"/>
    </row>
    <row r="7" spans="1:14" ht="45.75" thickBot="1" x14ac:dyDescent="0.3">
      <c r="B7" s="1" t="s">
        <v>68</v>
      </c>
      <c r="C7" s="1" t="s">
        <v>55</v>
      </c>
      <c r="D7" s="1" t="s">
        <v>47</v>
      </c>
      <c r="E7" s="51" t="s">
        <v>515</v>
      </c>
      <c r="F7" s="19" t="s">
        <v>516</v>
      </c>
      <c r="G7" s="51" t="s">
        <v>518</v>
      </c>
      <c r="H7" s="19" t="s">
        <v>19</v>
      </c>
      <c r="I7" s="19" t="s">
        <v>11</v>
      </c>
      <c r="J7" s="51" t="s">
        <v>44</v>
      </c>
      <c r="K7" s="2" t="s">
        <v>48</v>
      </c>
      <c r="L7" s="2" t="s">
        <v>49</v>
      </c>
      <c r="M7" s="2" t="s">
        <v>50</v>
      </c>
      <c r="N7" s="2" t="s">
        <v>52</v>
      </c>
    </row>
    <row r="8" spans="1:14" ht="30.75" thickBot="1" x14ac:dyDescent="0.3">
      <c r="C8" s="10"/>
      <c r="E8" s="5"/>
      <c r="F8" s="6" t="s">
        <v>283</v>
      </c>
      <c r="G8" s="1" t="s">
        <v>434</v>
      </c>
      <c r="H8" s="3"/>
      <c r="I8" s="1" t="s">
        <v>299</v>
      </c>
    </row>
    <row r="9" spans="1:14" ht="80.25" customHeight="1" x14ac:dyDescent="0.25">
      <c r="B9" s="2" t="s">
        <v>283</v>
      </c>
      <c r="F9" s="1"/>
      <c r="G9" s="1" t="s">
        <v>284</v>
      </c>
      <c r="H9" s="3"/>
      <c r="I9" s="1" t="s">
        <v>295</v>
      </c>
    </row>
    <row r="10" spans="1:14" ht="30.75" thickBot="1" x14ac:dyDescent="0.3">
      <c r="B10" s="2" t="s">
        <v>283</v>
      </c>
      <c r="F10" s="1"/>
      <c r="G10" s="1" t="s">
        <v>285</v>
      </c>
      <c r="H10" s="3"/>
      <c r="I10" s="1" t="s">
        <v>296</v>
      </c>
    </row>
    <row r="11" spans="1:14" ht="60.75" thickBot="1" x14ac:dyDescent="0.3">
      <c r="A11" s="2">
        <f>IF(L11=0,0,B11)</f>
        <v>0</v>
      </c>
      <c r="B11" s="9">
        <v>1</v>
      </c>
      <c r="C11" s="10" t="str">
        <f>IF(OR(H11=""),"",IF(COUNTIF(H11:H11,"N/A")=1,"",SUM(N11:N11)))</f>
        <v/>
      </c>
      <c r="D11" s="9">
        <v>1</v>
      </c>
      <c r="E11" s="5" t="str">
        <f>IF(C11="","",IF(AND(C11&gt;=0,C11&lt;Eingabelisten_Punkte!$B$25),"QS0",IF(AND(Eingabelisten_Punkte!$A$25&lt;&gt;"",Eingabelisten_Punkte!$B$25&lt;&gt;"",C11&gt;=Eingabelisten_Punkte!$B$25,C11&lt;Eingabelisten_Punkte!$B$26),Eingabelisten_Punkte!$A$25,IF(AND(Eingabelisten_Punkte!$A$26&lt;&gt;"",Eingabelisten_Punkte!$B$26&lt;&gt;"",C11&gt;=Eingabelisten_Punkte!$B$26,C11&lt;Eingabelisten_Punkte!$B$27),Eingabelisten_Punkte!$A$26,IF(AND(Eingabelisten_Punkte!$A$27&lt;&gt;"",Eingabelisten_Punkte!$B$27&lt;&gt;"",C11&gt;=Eingabelisten_Punkte!$B$27,C11&lt;Eingabelisten_Punkte!$B$28),Eingabelisten_Punkte!$A$27,IF(AND(Eingabelisten_Punkte!$A$28&lt;&gt;"",Eingabelisten_Punkte!$B$28&lt;&gt;"",C11&gt;=Eingabelisten_Punkte!$B$28,C11&lt;=1),Eingabelisten_Punkte!$A$28,"FEHLER (Wert &lt; 0 oder &gt; 1)"))))))</f>
        <v/>
      </c>
      <c r="F11" s="6" t="s">
        <v>519</v>
      </c>
      <c r="G11" s="1" t="s">
        <v>520</v>
      </c>
      <c r="H11" s="3"/>
      <c r="I11" s="1" t="s">
        <v>300</v>
      </c>
      <c r="J11" s="1" t="s">
        <v>301</v>
      </c>
      <c r="K11" s="2">
        <f>IF(OR(H11="N/A",H11=""),0,D11)</f>
        <v>0</v>
      </c>
      <c r="L11" s="2">
        <f>SUM(K$11:K$11)</f>
        <v>0</v>
      </c>
      <c r="M11" s="2" t="str">
        <f t="shared" ref="M11" si="0">IFERROR(K11/L11,"")</f>
        <v/>
      </c>
      <c r="N11" s="2" t="str">
        <f>IFERROR(VLOOKUP(H11,Eingabelisten_Punkte!I12:J15,2,FALSE)*M11,"")</f>
        <v/>
      </c>
    </row>
    <row r="12" spans="1:14" ht="132" customHeight="1" thickBot="1" x14ac:dyDescent="0.3">
      <c r="A12" s="2">
        <f>IF(L12=0,0,B12)</f>
        <v>0</v>
      </c>
      <c r="B12" s="9">
        <v>1</v>
      </c>
      <c r="C12" s="10" t="str">
        <f>IF(OR(AND(H12="",H13="",H14=""),H8="",H11=""),"",IF(OR(H8="nicht vorhanden",H11="Es liegt keine EPD gemäß DIN EN 15804+ A2 vor",H11="Typ-III EPD gemäß DIN EN 15804+ A2 nicht vorhanden"),0,IF(COUNTIF(H12:H14,"N/A")=3,"",SUM(N12:N14))))</f>
        <v/>
      </c>
      <c r="D12" s="9">
        <v>1</v>
      </c>
      <c r="E12" s="5" t="str">
        <f>IF(C12="","",IF(AND(C12&gt;=0,C12&lt;Eingabelisten_Punkte!$B$25),"QS0",IF(AND(Eingabelisten_Punkte!$A$25&lt;&gt;"",Eingabelisten_Punkte!$B$25&lt;&gt;"",C12&gt;=Eingabelisten_Punkte!$B$25,C12&lt;Eingabelisten_Punkte!$B$26),Eingabelisten_Punkte!$A$25,IF(AND(Eingabelisten_Punkte!$A$26&lt;&gt;"",Eingabelisten_Punkte!$B$26&lt;&gt;"",C12&gt;=Eingabelisten_Punkte!$B$26,C12&lt;Eingabelisten_Punkte!$B$27),Eingabelisten_Punkte!$A$26,IF(AND(Eingabelisten_Punkte!$A$27&lt;&gt;"",Eingabelisten_Punkte!$B$27&lt;&gt;"",C12&gt;=Eingabelisten_Punkte!$B$27,C12&lt;Eingabelisten_Punkte!$B$28),Eingabelisten_Punkte!$A$27,IF(AND(Eingabelisten_Punkte!$A$28&lt;&gt;"",Eingabelisten_Punkte!$B$28&lt;&gt;"",C12&gt;=Eingabelisten_Punkte!$B$28,C12&lt;=1),Eingabelisten_Punkte!$A$28,"FEHLER (Wert &lt; 0 oder &gt; 1)"))))))</f>
        <v/>
      </c>
      <c r="F12" s="6" t="s">
        <v>521</v>
      </c>
      <c r="G12" s="1" t="s">
        <v>522</v>
      </c>
      <c r="H12" s="3"/>
      <c r="I12" s="1" t="s">
        <v>439</v>
      </c>
      <c r="J12" s="1" t="s">
        <v>306</v>
      </c>
      <c r="K12" s="2">
        <f t="shared" ref="K12:K15" si="1">IF(OR(H12="N/A",H12=""),0,D12)</f>
        <v>0</v>
      </c>
      <c r="L12" s="2">
        <f>SUM(K12:K14)</f>
        <v>0</v>
      </c>
      <c r="M12" s="2" t="str">
        <f t="shared" ref="M12:M15" si="2">IFERROR(K12/L12,"")</f>
        <v/>
      </c>
      <c r="N12" s="2" t="str">
        <f>IFERROR(VLOOKUP(H12,Eingabelisten_Punkte!M12:N18,2,FALSE)*M12,"")</f>
        <v/>
      </c>
    </row>
    <row r="13" spans="1:14" ht="127.5" hidden="1" customHeight="1" x14ac:dyDescent="0.25">
      <c r="B13" s="2" t="s">
        <v>286</v>
      </c>
      <c r="D13" s="9">
        <v>0</v>
      </c>
      <c r="G13" s="1" t="s">
        <v>304</v>
      </c>
      <c r="H13" s="3"/>
      <c r="I13" s="1" t="s">
        <v>303</v>
      </c>
      <c r="J13" s="1" t="s">
        <v>306</v>
      </c>
      <c r="K13" s="2">
        <f t="shared" si="1"/>
        <v>0</v>
      </c>
      <c r="L13" s="2">
        <f>SUM(K12:K14)</f>
        <v>0</v>
      </c>
      <c r="M13" s="2" t="str">
        <f t="shared" si="2"/>
        <v/>
      </c>
      <c r="N13" s="2" t="str">
        <f>IFERROR(VLOOKUP(H13,Eingabelisten_Punkte!M12:N18,2,FALSE)*M13,"")</f>
        <v/>
      </c>
    </row>
    <row r="14" spans="1:14" ht="127.5" hidden="1" customHeight="1" thickBot="1" x14ac:dyDescent="0.3">
      <c r="D14" s="9">
        <v>0</v>
      </c>
      <c r="F14" s="1"/>
      <c r="G14" s="1" t="s">
        <v>305</v>
      </c>
      <c r="H14" s="3"/>
      <c r="I14" s="1" t="s">
        <v>302</v>
      </c>
      <c r="J14" s="1" t="s">
        <v>306</v>
      </c>
      <c r="K14" s="2">
        <f t="shared" si="1"/>
        <v>0</v>
      </c>
      <c r="L14" s="2">
        <f>SUM(K12:K14)</f>
        <v>0</v>
      </c>
      <c r="M14" s="2" t="str">
        <f t="shared" si="2"/>
        <v/>
      </c>
      <c r="N14" s="2" t="str">
        <f>IFERROR(VLOOKUP(H14,Eingabelisten_Punkte!K12:L18,FALSE)*M14,"")</f>
        <v/>
      </c>
    </row>
    <row r="15" spans="1:14" ht="174" hidden="1" customHeight="1" thickBot="1" x14ac:dyDescent="0.3">
      <c r="A15" s="2">
        <f>IF(L15=0,0,B15)</f>
        <v>0</v>
      </c>
      <c r="B15" s="9">
        <v>0</v>
      </c>
      <c r="C15" s="10" t="str">
        <f>IF(OR(H15="",H8="",H11=""),"",IF(OR(H8="nicht vorhanden",H11="Es liegt keine EPD gemäß DIN EN 15804+ A2 vor",H11="Typ-III EPD gemäß DIN EN 15804+ A2 nicht vorhanden"),0,IF(COUNTIF(H15:H15,"N/A")=1,"",SUM(N15:N15))))</f>
        <v/>
      </c>
      <c r="D15" s="9">
        <v>0</v>
      </c>
      <c r="E15" s="5" t="str">
        <f>IF(C15="","",IF(AND(C15&gt;=0,C15&lt;Eingabelisten_Punkte!$B$25),"QS0",IF(AND(Eingabelisten_Punkte!$A$25&lt;&gt;"",Eingabelisten_Punkte!$B$25&lt;&gt;"",C15&gt;=Eingabelisten_Punkte!$B$25,C15&lt;Eingabelisten_Punkte!$B$26),Eingabelisten_Punkte!$A$25,IF(AND(Eingabelisten_Punkte!$A$26&lt;&gt;"",Eingabelisten_Punkte!$B$26&lt;&gt;"",C15&gt;=Eingabelisten_Punkte!$B$26,C15&lt;Eingabelisten_Punkte!$B$27),Eingabelisten_Punkte!$A$26,IF(AND(Eingabelisten_Punkte!$A$27&lt;&gt;"",Eingabelisten_Punkte!$B$27&lt;&gt;"",C15&gt;=Eingabelisten_Punkte!$B$27,C15&lt;Eingabelisten_Punkte!$B$28),Eingabelisten_Punkte!$A$27,IF(AND(Eingabelisten_Punkte!$A$28&lt;&gt;"",Eingabelisten_Punkte!$B$28&lt;&gt;"",C15&gt;=Eingabelisten_Punkte!$B$28,C15&lt;=1),Eingabelisten_Punkte!$A$28,"FEHLER (Wert &lt; 0 oder &gt; 1)"))))))</f>
        <v/>
      </c>
      <c r="F15" s="6" t="s">
        <v>441</v>
      </c>
      <c r="G15" s="1" t="s">
        <v>440</v>
      </c>
      <c r="H15" s="3"/>
      <c r="I15" s="1" t="s">
        <v>442</v>
      </c>
      <c r="J15" s="1" t="s">
        <v>306</v>
      </c>
      <c r="K15" s="2">
        <f t="shared" si="1"/>
        <v>0</v>
      </c>
      <c r="L15" s="2">
        <f t="shared" ref="L15" si="3">SUM(K15:K17)</f>
        <v>0</v>
      </c>
      <c r="M15" s="2" t="str">
        <f t="shared" si="2"/>
        <v/>
      </c>
      <c r="N15" s="2" t="str">
        <f>IFERROR(VLOOKUP(H15,Eingabelisten_Punkte!M12:N18,2,FALSE)*M15,"")</f>
        <v/>
      </c>
    </row>
  </sheetData>
  <autoFilter ref="B7:N11" xr:uid="{A9FBE04B-E137-4DB5-885F-2C118AFB8939}"/>
  <mergeCells count="1">
    <mergeCell ref="B4:D4"/>
  </mergeCells>
  <conditionalFormatting sqref="E11">
    <cfRule type="expression" dxfId="39" priority="24">
      <formula>OR($E$11="QS3",$E$11="QS4")</formula>
    </cfRule>
    <cfRule type="expression" dxfId="38" priority="25">
      <formula>OR($E$11="QS1",$E$11="QS2")</formula>
    </cfRule>
    <cfRule type="expression" dxfId="37" priority="26">
      <formula>$E$11="QS0"</formula>
    </cfRule>
  </conditionalFormatting>
  <conditionalFormatting sqref="E12">
    <cfRule type="expression" dxfId="36" priority="16">
      <formula>OR(E12="QS3",E12="QS4")</formula>
    </cfRule>
    <cfRule type="expression" dxfId="35" priority="18">
      <formula>OR(E12="QS1",E12="QS2")</formula>
    </cfRule>
    <cfRule type="expression" dxfId="34" priority="19">
      <formula>E12="QS0"</formula>
    </cfRule>
  </conditionalFormatting>
  <conditionalFormatting sqref="E15">
    <cfRule type="expression" dxfId="33" priority="11">
      <formula>OR(E15="QS3",E15="QS4")</formula>
    </cfRule>
    <cfRule type="expression" dxfId="32" priority="12">
      <formula>OR(E15="QS1",E15="QS2")</formula>
    </cfRule>
    <cfRule type="expression" dxfId="31" priority="15">
      <formula>E15="QS0"</formula>
    </cfRule>
  </conditionalFormatting>
  <conditionalFormatting sqref="F4">
    <cfRule type="expression" dxfId="30" priority="7">
      <formula>OR(F4="QS3",F4="QS4")</formula>
    </cfRule>
    <cfRule type="expression" dxfId="29" priority="9">
      <formula>OR(F4="QS1",F4="QS2")</formula>
    </cfRule>
    <cfRule type="expression" dxfId="28" priority="10">
      <formula>F4="QS0"</formula>
    </cfRule>
  </conditionalFormatting>
  <conditionalFormatting sqref="H6">
    <cfRule type="expression" dxfId="27" priority="1">
      <formula>OR(H8="nicht vorhanden",H11="Typ-III EPD nicht vorhanden",H11="Es liegt keine EPD vor")</formula>
    </cfRule>
  </conditionalFormatting>
  <conditionalFormatting sqref="H12">
    <cfRule type="expression" dxfId="26" priority="6">
      <formula>OR(H8="nicht vorhanden",H11="Typ-III EPD nicht vorhanden",H11="Es liegt keine EPD vor")</formula>
    </cfRule>
  </conditionalFormatting>
  <conditionalFormatting sqref="H13">
    <cfRule type="expression" dxfId="25" priority="5">
      <formula>OR(H8="nicht vorhanden",H11="Es liegt keine EPD gemäß DIN EN 15804+ A2 vor",H11="Typ-III EPD gemäß DIN EN 15804+ A2 nicht vorhanden")</formula>
    </cfRule>
  </conditionalFormatting>
  <conditionalFormatting sqref="H14">
    <cfRule type="expression" dxfId="24" priority="4">
      <formula>OR(H8="nicht vorhanden",H11="Es liegt keine EPD gemäß DIN EN 15804+ A2 vor",H11="Typ-III EPD gemäß DIN EN 15804+ A2 nicht vorhanden")</formula>
    </cfRule>
  </conditionalFormatting>
  <conditionalFormatting sqref="H15">
    <cfRule type="expression" dxfId="23" priority="3">
      <formula>OR(H8="nicht vorhanden",H11="Es liegt keine EPD gemäß DIN EN 15804+ A2 vor",H11="Typ-III EPD gemäß DIN EN 15804+ A2 nicht vorhanden")</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F0C4E82-7F53-4B31-877C-E7818F5DE2FF}">
          <x14:formula1>
            <xm:f>Eingabelisten_Punkte!$I$2:$I$3</xm:f>
          </x14:formula1>
          <xm:sqref>H8</xm:sqref>
        </x14:dataValidation>
        <x14:dataValidation type="list" allowBlank="1" showInputMessage="1" showErrorMessage="1" xr:uid="{C19323CF-CE9F-4D1C-8D78-72DE7E2C68A4}">
          <x14:formula1>
            <xm:f>Eingabelisten_Punkte!$C$2:$C$8</xm:f>
          </x14:formula1>
          <xm:sqref>H14:H15</xm:sqref>
        </x14:dataValidation>
        <x14:dataValidation type="list" allowBlank="1" showInputMessage="1" showErrorMessage="1" xr:uid="{D34B0680-7FCD-4AFD-9A2E-A7AFC0742DBB}">
          <x14:formula1>
            <xm:f>Eingabelisten_Punkte!$J$2:$J$5</xm:f>
          </x14:formula1>
          <xm:sqref>H11</xm:sqref>
        </x14:dataValidation>
        <x14:dataValidation type="list" allowBlank="1" showInputMessage="1" showErrorMessage="1" xr:uid="{AAA56E6F-B5F1-4860-BA7E-63B3A06E123A}">
          <x14:formula1>
            <xm:f>Eingabelisten_Punkte!$M$2:$M$8</xm:f>
          </x14:formula1>
          <xm:sqref>H12:H13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0F78-C8D0-4880-A9B4-470E4D9ECE1F}">
  <dimension ref="A1:U13"/>
  <sheetViews>
    <sheetView tabSelected="1" topLeftCell="E1" zoomScaleNormal="100" workbookViewId="0">
      <pane ySplit="7" topLeftCell="A8" activePane="bottomLeft" state="frozen"/>
      <selection pane="bottomLeft" activeCell="I3" sqref="I3"/>
    </sheetView>
  </sheetViews>
  <sheetFormatPr baseColWidth="10" defaultColWidth="11.42578125" defaultRowHeight="15" outlineLevelCol="1" x14ac:dyDescent="0.25"/>
  <cols>
    <col min="1" max="1" width="21.140625" style="2" hidden="1" customWidth="1" outlineLevel="1"/>
    <col min="2" max="2" width="14.85546875" style="2" hidden="1" customWidth="1" outlineLevel="1"/>
    <col min="3" max="3" width="10.140625" style="2" hidden="1" customWidth="1" outlineLevel="1"/>
    <col min="4" max="4" width="9.5703125" style="2" hidden="1" customWidth="1" outlineLevel="1"/>
    <col min="5" max="5" width="21.5703125" style="2" customWidth="1" collapsed="1"/>
    <col min="6" max="6" width="32.42578125" style="2" customWidth="1"/>
    <col min="7" max="7" width="43.140625" style="2" customWidth="1"/>
    <col min="8" max="8" width="95.42578125" style="1" customWidth="1"/>
    <col min="9" max="9" width="97.85546875" style="2" customWidth="1"/>
    <col min="10" max="10" width="109.28515625" style="1" customWidth="1"/>
    <col min="11" max="11" width="18.28515625" style="2" hidden="1" customWidth="1" outlineLevel="1"/>
    <col min="12" max="12" width="16.28515625" style="2" hidden="1" customWidth="1" outlineLevel="1"/>
    <col min="13" max="13" width="21.7109375" style="2" hidden="1" customWidth="1" outlineLevel="1"/>
    <col min="14" max="14" width="18" style="2" hidden="1" customWidth="1" outlineLevel="1"/>
    <col min="15" max="15" width="11.42578125" style="2" hidden="1" customWidth="1" outlineLevel="1"/>
    <col min="16" max="16" width="14.5703125" style="2" customWidth="1" collapsed="1"/>
    <col min="17" max="16384" width="11.42578125" style="2"/>
  </cols>
  <sheetData>
    <row r="1" spans="1:21" s="25" customFormat="1" ht="21" x14ac:dyDescent="0.35">
      <c r="A1" s="24"/>
      <c r="E1" s="24"/>
      <c r="H1" s="27"/>
      <c r="U1" s="53"/>
    </row>
    <row r="2" spans="1:21" s="25" customFormat="1" ht="21" x14ac:dyDescent="0.35">
      <c r="B2" s="24"/>
      <c r="E2" s="24"/>
      <c r="H2" s="27"/>
    </row>
    <row r="3" spans="1:21" ht="30" customHeight="1" x14ac:dyDescent="0.25">
      <c r="E3" s="20" t="s">
        <v>307</v>
      </c>
      <c r="F3" s="7" t="s">
        <v>62</v>
      </c>
      <c r="G3" s="26"/>
      <c r="H3" s="26"/>
      <c r="I3" s="26"/>
      <c r="J3" s="26"/>
    </row>
    <row r="4" spans="1:21" x14ac:dyDescent="0.25">
      <c r="B4" s="57" t="s">
        <v>65</v>
      </c>
      <c r="C4" s="57"/>
      <c r="D4" s="57"/>
      <c r="E4" s="8" t="str">
        <f>IF(AND(C8="",C11=""),"",
                                                               IF(SUM(O8:O12)&gt;1,0,
                                                                                                                         IFERROR(IF(A8&lt;&gt;0,A8*C8,0)/(A8+IF(A11=0,D13,D13/2)),0)+IFERROR(IF(A11&lt;&gt;0,A11*C11,0)/(A11+IF(A8=0,D13,D13/2)),0)
                                                              )
                 )</f>
        <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c r="G4" s="26"/>
      <c r="H4" s="26"/>
      <c r="I4" s="26"/>
      <c r="J4" s="26"/>
    </row>
    <row r="5" spans="1:21" ht="30" x14ac:dyDescent="0.25">
      <c r="B5" s="1"/>
      <c r="C5" s="1"/>
      <c r="D5" s="1"/>
      <c r="E5" s="8"/>
      <c r="F5" s="7"/>
      <c r="G5" s="26"/>
      <c r="H5" s="56" t="s">
        <v>568</v>
      </c>
      <c r="I5" s="26"/>
      <c r="J5" s="26"/>
    </row>
    <row r="6" spans="1:21" x14ac:dyDescent="0.25">
      <c r="B6" s="1"/>
      <c r="C6" s="1"/>
      <c r="D6" s="1"/>
      <c r="E6" s="8"/>
      <c r="F6" s="7"/>
      <c r="H6" s="55" t="s">
        <v>567</v>
      </c>
    </row>
    <row r="7" spans="1:21" ht="45.75" thickBot="1" x14ac:dyDescent="0.3">
      <c r="B7" s="1" t="s">
        <v>68</v>
      </c>
      <c r="C7" s="1" t="s">
        <v>55</v>
      </c>
      <c r="D7" s="1" t="s">
        <v>47</v>
      </c>
      <c r="E7" s="51" t="s">
        <v>564</v>
      </c>
      <c r="F7" s="19" t="s">
        <v>555</v>
      </c>
      <c r="G7" s="51" t="s">
        <v>556</v>
      </c>
      <c r="H7" s="19" t="s">
        <v>19</v>
      </c>
      <c r="I7" s="19" t="s">
        <v>11</v>
      </c>
      <c r="J7" s="51" t="s">
        <v>44</v>
      </c>
      <c r="K7" s="2" t="s">
        <v>48</v>
      </c>
      <c r="L7" s="2" t="s">
        <v>49</v>
      </c>
      <c r="M7" s="2" t="s">
        <v>50</v>
      </c>
      <c r="N7" s="2" t="s">
        <v>52</v>
      </c>
      <c r="O7" s="2" t="s">
        <v>565</v>
      </c>
    </row>
    <row r="8" spans="1:21" ht="157.5" customHeight="1" thickBot="1" x14ac:dyDescent="0.3">
      <c r="A8" s="2">
        <f>IF(L8=0,0,B8)</f>
        <v>0</v>
      </c>
      <c r="B8" s="9">
        <v>1</v>
      </c>
      <c r="C8" s="10" t="str">
        <f>IF(AND(H8="",H9="",H10=""),"",IF(COUNTIF(H8:H10,"N/A")=3,"",SUM(N8:N10)))</f>
        <v/>
      </c>
      <c r="D8" s="9">
        <f>IF(H8="N/A",0,H8*H8*H8)</f>
        <v>0</v>
      </c>
      <c r="E8" s="5" t="str">
        <f>IF(C8="","",IF(AND(C8&gt;=0,C8&lt;Eingabelisten_Punkte!$B$25),"QS0",IF(AND(Eingabelisten_Punkte!$A$25&lt;&gt;"",Eingabelisten_Punkte!$B$25&lt;&gt;"",C8&gt;=Eingabelisten_Punkte!$B$25,C8&lt;Eingabelisten_Punkte!$B$26),Eingabelisten_Punkte!$A$25,IF(AND(Eingabelisten_Punkte!$A$26&lt;&gt;"",Eingabelisten_Punkte!$B$26&lt;&gt;"",C8&gt;=Eingabelisten_Punkte!$B$26,C8&lt;Eingabelisten_Punkte!$B$27),Eingabelisten_Punkte!$A$26,IF(AND(Eingabelisten_Punkte!$A$27&lt;&gt;"",Eingabelisten_Punkte!$B$27&lt;&gt;"",C8&gt;=Eingabelisten_Punkte!$B$27,C8&lt;Eingabelisten_Punkte!$B$28),Eingabelisten_Punkte!$A$27,IF(AND(Eingabelisten_Punkte!$A$28&lt;&gt;"",Eingabelisten_Punkte!$B$28&lt;&gt;"",C8&gt;=Eingabelisten_Punkte!$B$28,C8&lt;=1),Eingabelisten_Punkte!$A$28,"FEHLER (Wert &lt; 0 oder &gt; 1)"))))))</f>
        <v/>
      </c>
      <c r="F8" s="28" t="s">
        <v>557</v>
      </c>
      <c r="G8" s="1" t="s">
        <v>548</v>
      </c>
      <c r="H8" s="54"/>
      <c r="I8" s="1" t="s">
        <v>571</v>
      </c>
      <c r="J8" s="1" t="s">
        <v>559</v>
      </c>
      <c r="K8" s="2">
        <f>IF(OR(H8="N/A",H8=""),0,D8)</f>
        <v>0</v>
      </c>
      <c r="L8" s="2">
        <f>SUM(K$8:K$10)</f>
        <v>0</v>
      </c>
      <c r="M8" s="2" t="str">
        <f>IFERROR(K8/L8,"")</f>
        <v/>
      </c>
      <c r="N8" s="2" t="str">
        <f>IFERROR(Eingabelisten_Punkte!P12*MWT_Sozial!H8*M8,"")</f>
        <v/>
      </c>
      <c r="O8" s="2">
        <f>IF(ISNUMBER(H8),H8,0)</f>
        <v>0</v>
      </c>
    </row>
    <row r="9" spans="1:21" ht="116.25" customHeight="1" x14ac:dyDescent="0.25">
      <c r="C9" s="10"/>
      <c r="D9" s="9">
        <f t="shared" ref="D9:D12" si="0">IF(H9="N/A",0,H9*H9*H9)</f>
        <v>0</v>
      </c>
      <c r="G9" s="1" t="s">
        <v>549</v>
      </c>
      <c r="H9" s="54"/>
      <c r="I9" s="1" t="s">
        <v>570</v>
      </c>
      <c r="J9" s="1" t="s">
        <v>563</v>
      </c>
      <c r="K9" s="2">
        <f t="shared" ref="K9:K12" si="1">IF(OR(H9="N/A",H9=""),0,D9)</f>
        <v>0</v>
      </c>
      <c r="L9" s="2">
        <f t="shared" ref="L9:L10" si="2">SUM(K$8:K$10)</f>
        <v>0</v>
      </c>
      <c r="M9" s="2" t="str">
        <f t="shared" ref="M9:M12" si="3">IFERROR(K9/L9,"")</f>
        <v/>
      </c>
      <c r="N9" s="2" t="str">
        <f>IFERROR(Eingabelisten_Punkte!R12*MWT_Sozial!H9*M9,"")</f>
        <v/>
      </c>
      <c r="O9" s="2">
        <f t="shared" ref="O9:O12" si="4">IF(ISNUMBER(H9),H9,0)</f>
        <v>0</v>
      </c>
    </row>
    <row r="10" spans="1:21" ht="120.75" thickBot="1" x14ac:dyDescent="0.3">
      <c r="C10" s="10"/>
      <c r="D10" s="9">
        <f t="shared" si="0"/>
        <v>0</v>
      </c>
      <c r="G10" s="1" t="s">
        <v>551</v>
      </c>
      <c r="H10" s="54"/>
      <c r="I10" s="1" t="s">
        <v>570</v>
      </c>
      <c r="J10" s="1" t="s">
        <v>562</v>
      </c>
      <c r="K10" s="2">
        <f t="shared" si="1"/>
        <v>0</v>
      </c>
      <c r="L10" s="2">
        <f t="shared" si="2"/>
        <v>0</v>
      </c>
      <c r="M10" s="2" t="str">
        <f t="shared" si="3"/>
        <v/>
      </c>
      <c r="N10" s="2" t="str">
        <f>IFERROR(Eingabelisten_Punkte!T12*MWT_Sozial!H10*M10,"")</f>
        <v/>
      </c>
      <c r="O10" s="2">
        <f t="shared" si="4"/>
        <v>0</v>
      </c>
    </row>
    <row r="11" spans="1:21" ht="116.25" customHeight="1" thickBot="1" x14ac:dyDescent="0.3">
      <c r="A11" s="2">
        <f>IF(L11=0,0,B11)</f>
        <v>0</v>
      </c>
      <c r="B11" s="9">
        <v>1</v>
      </c>
      <c r="C11" s="10" t="str">
        <f>IF(AND(H11="",H12=""),"",IF(COUNTIF(H11:H12,"N/A")=2,"",SUM(N11:N12)))</f>
        <v/>
      </c>
      <c r="D11" s="9">
        <f t="shared" si="0"/>
        <v>0</v>
      </c>
      <c r="E11" s="5" t="str">
        <f>IF(C11="","",IF(AND(C11&gt;=0,C11&lt;Eingabelisten_Punkte!$B$25),"QS0",IF(AND(Eingabelisten_Punkte!$A$25&lt;&gt;"",Eingabelisten_Punkte!$B$25&lt;&gt;"",C11&gt;=Eingabelisten_Punkte!$B$25,C11&lt;Eingabelisten_Punkte!$B$26),Eingabelisten_Punkte!$A$25,IF(AND(Eingabelisten_Punkte!$A$26&lt;&gt;"",Eingabelisten_Punkte!$B$26&lt;&gt;"",C11&gt;=Eingabelisten_Punkte!$B$26,C11&lt;Eingabelisten_Punkte!$B$27),Eingabelisten_Punkte!$A$26,IF(AND(Eingabelisten_Punkte!$A$27&lt;&gt;"",Eingabelisten_Punkte!$B$27&lt;&gt;"",C11&gt;=Eingabelisten_Punkte!$B$27,C11&lt;Eingabelisten_Punkte!$B$28),Eingabelisten_Punkte!$A$27,IF(AND(Eingabelisten_Punkte!$A$28&lt;&gt;"",Eingabelisten_Punkte!$B$28&lt;&gt;"",C11&gt;=Eingabelisten_Punkte!$B$28,C11&lt;=1),Eingabelisten_Punkte!$A$28,"FEHLER (Wert &lt; 0 oder &gt; 1)"))))))</f>
        <v/>
      </c>
      <c r="F11" s="28" t="s">
        <v>558</v>
      </c>
      <c r="G11" s="1" t="s">
        <v>548</v>
      </c>
      <c r="H11" s="54"/>
      <c r="I11" s="1" t="s">
        <v>569</v>
      </c>
      <c r="J11" s="1" t="s">
        <v>560</v>
      </c>
      <c r="K11" s="2">
        <f t="shared" si="1"/>
        <v>0</v>
      </c>
      <c r="L11" s="2">
        <f>SUM(K$11:K$12)</f>
        <v>0</v>
      </c>
      <c r="M11" s="2" t="str">
        <f t="shared" si="3"/>
        <v/>
      </c>
      <c r="N11" s="2" t="str">
        <f>IFERROR(Eingabelisten_Punkte!R12*MWT_Sozial!H11*M11,"")</f>
        <v/>
      </c>
      <c r="O11" s="2">
        <f t="shared" si="4"/>
        <v>0</v>
      </c>
    </row>
    <row r="12" spans="1:21" ht="104.25" customHeight="1" x14ac:dyDescent="0.25">
      <c r="C12" s="10" t="str">
        <f>IF(AND(H12=""),"",IF(COUNTIF(H12:H12,"N/A")=1,"",SUM(N12:N12)))</f>
        <v/>
      </c>
      <c r="D12" s="9">
        <f t="shared" si="0"/>
        <v>0</v>
      </c>
      <c r="G12" s="1" t="s">
        <v>550</v>
      </c>
      <c r="H12" s="54"/>
      <c r="I12" s="1" t="s">
        <v>572</v>
      </c>
      <c r="J12" s="1" t="s">
        <v>561</v>
      </c>
      <c r="K12" s="2">
        <f t="shared" si="1"/>
        <v>0</v>
      </c>
      <c r="L12" s="2">
        <f>SUM(K$11:K$12)</f>
        <v>0</v>
      </c>
      <c r="M12" s="2" t="str">
        <f t="shared" si="3"/>
        <v/>
      </c>
      <c r="N12" s="2" t="str">
        <f>IFERROR(Eingabelisten_Punkte!T12*MWT_Sozial!H12*M12,"")</f>
        <v/>
      </c>
      <c r="O12" s="2">
        <f t="shared" si="4"/>
        <v>0</v>
      </c>
    </row>
    <row r="13" spans="1:21" hidden="1" x14ac:dyDescent="0.25">
      <c r="B13" s="2">
        <v>1</v>
      </c>
      <c r="D13" s="2">
        <f>IF(H13=1,0,H13)</f>
        <v>0</v>
      </c>
      <c r="G13" s="2" t="s">
        <v>566</v>
      </c>
      <c r="H13" s="1">
        <f>IF(SUM(O8:O12)&lt;1,1-SUM(O8:O12),0)</f>
        <v>1</v>
      </c>
    </row>
  </sheetData>
  <autoFilter ref="B7:N7" xr:uid="{A9FBE04B-E137-4DB5-885F-2C118AFB8939}"/>
  <mergeCells count="1">
    <mergeCell ref="B4:D4"/>
  </mergeCells>
  <phoneticPr fontId="1" type="noConversion"/>
  <conditionalFormatting sqref="E8">
    <cfRule type="expression" dxfId="21" priority="7">
      <formula>OR(E8="QS3",E8="QS4")</formula>
    </cfRule>
    <cfRule type="expression" dxfId="20" priority="8">
      <formula>OR(E8="QS1",E8="QS2")</formula>
    </cfRule>
    <cfRule type="expression" dxfId="19" priority="9">
      <formula>E8="QS0"</formula>
    </cfRule>
  </conditionalFormatting>
  <conditionalFormatting sqref="E11">
    <cfRule type="expression" dxfId="18" priority="4">
      <formula>OR(E11="QS3",E11="QS4")</formula>
    </cfRule>
    <cfRule type="expression" dxfId="17" priority="5">
      <formula>OR(E11="QS1",E11="QS2")</formula>
    </cfRule>
    <cfRule type="expression" dxfId="16" priority="6">
      <formula>E11="QS0"</formula>
    </cfRule>
  </conditionalFormatting>
  <conditionalFormatting sqref="F4">
    <cfRule type="expression" dxfId="15" priority="13">
      <formula>$F$4="QS0"</formula>
    </cfRule>
    <cfRule type="expression" dxfId="14" priority="14">
      <formula>OR($F$4="QS3",$F$4="QS4")</formula>
    </cfRule>
    <cfRule type="expression" dxfId="13" priority="15">
      <formula>OR($F$4="QS1",$F$4="QS2")</formula>
    </cfRule>
  </conditionalFormatting>
  <conditionalFormatting sqref="H5">
    <cfRule type="expression" dxfId="11" priority="2">
      <formula>AND(SUM($O$8:$O$12)&lt;1,SUM($O$8:$O$12)&lt;&gt;0)</formula>
    </cfRule>
  </conditionalFormatting>
  <conditionalFormatting sqref="H6">
    <cfRule type="expression" dxfId="12" priority="3">
      <formula>SUM($O$8:$O$12)&gt;1</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FFD9-3B34-4774-BBBF-998DF3A776E2}">
  <dimension ref="A1:I20"/>
  <sheetViews>
    <sheetView topLeftCell="A8" workbookViewId="0">
      <selection activeCell="J22" sqref="J22"/>
    </sheetView>
  </sheetViews>
  <sheetFormatPr baseColWidth="10" defaultRowHeight="15" x14ac:dyDescent="0.25"/>
  <cols>
    <col min="1" max="1" width="23.42578125" customWidth="1"/>
    <col min="2" max="2" width="23.28515625" customWidth="1"/>
    <col min="3" max="3" width="36.7109375" customWidth="1"/>
  </cols>
  <sheetData>
    <row r="1" spans="1:9" ht="25.5" x14ac:dyDescent="0.25">
      <c r="A1" s="62" t="s">
        <v>361</v>
      </c>
      <c r="B1" s="63"/>
      <c r="C1" s="64"/>
      <c r="D1" s="41" t="s">
        <v>355</v>
      </c>
      <c r="E1" s="41" t="s">
        <v>356</v>
      </c>
      <c r="F1" s="41" t="s">
        <v>357</v>
      </c>
      <c r="G1" s="41" t="s">
        <v>358</v>
      </c>
      <c r="H1" s="41" t="s">
        <v>359</v>
      </c>
      <c r="I1" s="41" t="s">
        <v>360</v>
      </c>
    </row>
    <row r="2" spans="1:9" ht="30" customHeight="1" x14ac:dyDescent="0.25">
      <c r="A2" s="65" t="s">
        <v>312</v>
      </c>
      <c r="B2" s="65"/>
      <c r="C2" s="65"/>
      <c r="D2" s="29" t="s">
        <v>313</v>
      </c>
      <c r="E2" s="29" t="s">
        <v>313</v>
      </c>
      <c r="F2" s="29" t="s">
        <v>313</v>
      </c>
      <c r="G2" s="29" t="s">
        <v>313</v>
      </c>
      <c r="H2" s="29" t="s">
        <v>313</v>
      </c>
      <c r="I2" s="29" t="s">
        <v>313</v>
      </c>
    </row>
    <row r="3" spans="1:9" ht="51" x14ac:dyDescent="0.25">
      <c r="A3" s="30" t="s">
        <v>314</v>
      </c>
      <c r="B3" s="31" t="s">
        <v>315</v>
      </c>
      <c r="C3" s="32" t="s">
        <v>316</v>
      </c>
      <c r="D3" s="33"/>
      <c r="E3" s="33" t="s">
        <v>313</v>
      </c>
      <c r="F3" s="33" t="s">
        <v>313</v>
      </c>
      <c r="G3" s="33"/>
      <c r="H3" s="33"/>
      <c r="I3" s="33" t="s">
        <v>313</v>
      </c>
    </row>
    <row r="4" spans="1:9" ht="51" customHeight="1" x14ac:dyDescent="0.25">
      <c r="A4" s="59" t="s">
        <v>317</v>
      </c>
      <c r="B4" s="60"/>
      <c r="C4" s="61"/>
      <c r="D4" s="29" t="s">
        <v>313</v>
      </c>
      <c r="E4" s="29" t="s">
        <v>313</v>
      </c>
      <c r="F4" s="29" t="s">
        <v>313</v>
      </c>
      <c r="G4" s="29" t="s">
        <v>313</v>
      </c>
      <c r="H4" s="29" t="s">
        <v>313</v>
      </c>
      <c r="I4" s="29" t="s">
        <v>313</v>
      </c>
    </row>
    <row r="5" spans="1:9" ht="165.75" x14ac:dyDescent="0.25">
      <c r="A5" s="30" t="s">
        <v>318</v>
      </c>
      <c r="B5" s="32" t="s">
        <v>319</v>
      </c>
      <c r="C5" s="32" t="s">
        <v>320</v>
      </c>
      <c r="D5" s="33" t="s">
        <v>313</v>
      </c>
      <c r="E5" s="33" t="s">
        <v>313</v>
      </c>
      <c r="F5" s="33" t="s">
        <v>313</v>
      </c>
      <c r="G5" s="33" t="s">
        <v>313</v>
      </c>
      <c r="H5" s="33" t="s">
        <v>313</v>
      </c>
      <c r="I5" s="33" t="s">
        <v>313</v>
      </c>
    </row>
    <row r="6" spans="1:9" ht="76.5" x14ac:dyDescent="0.25">
      <c r="A6" s="30" t="s">
        <v>321</v>
      </c>
      <c r="B6" s="32" t="s">
        <v>322</v>
      </c>
      <c r="C6" s="32" t="s">
        <v>323</v>
      </c>
      <c r="D6" s="33" t="s">
        <v>313</v>
      </c>
      <c r="E6" s="33" t="s">
        <v>313</v>
      </c>
      <c r="F6" s="33" t="s">
        <v>313</v>
      </c>
      <c r="G6" s="33" t="s">
        <v>313</v>
      </c>
      <c r="H6" s="33" t="s">
        <v>313</v>
      </c>
      <c r="I6" s="33" t="s">
        <v>313</v>
      </c>
    </row>
    <row r="7" spans="1:9" ht="76.5" x14ac:dyDescent="0.25">
      <c r="A7" s="30" t="s">
        <v>324</v>
      </c>
      <c r="B7" s="32" t="s">
        <v>325</v>
      </c>
      <c r="C7" s="32" t="s">
        <v>326</v>
      </c>
      <c r="D7" s="33" t="s">
        <v>313</v>
      </c>
      <c r="E7" s="33" t="s">
        <v>313</v>
      </c>
      <c r="F7" s="33" t="s">
        <v>313</v>
      </c>
      <c r="G7" s="33" t="s">
        <v>313</v>
      </c>
      <c r="H7" s="33" t="s">
        <v>313</v>
      </c>
      <c r="I7" s="33" t="s">
        <v>313</v>
      </c>
    </row>
    <row r="8" spans="1:9" ht="40.5" customHeight="1" x14ac:dyDescent="0.25">
      <c r="A8" s="59" t="s">
        <v>327</v>
      </c>
      <c r="B8" s="60"/>
      <c r="C8" s="61"/>
      <c r="D8" s="35" t="s">
        <v>313</v>
      </c>
      <c r="E8" s="35" t="s">
        <v>313</v>
      </c>
      <c r="F8" s="35" t="s">
        <v>313</v>
      </c>
      <c r="G8" s="35" t="s">
        <v>313</v>
      </c>
      <c r="H8" s="35" t="s">
        <v>313</v>
      </c>
      <c r="I8" s="35" t="s">
        <v>313</v>
      </c>
    </row>
    <row r="9" spans="1:9" ht="76.5" x14ac:dyDescent="0.25">
      <c r="A9" s="30" t="s">
        <v>328</v>
      </c>
      <c r="B9" s="32" t="s">
        <v>329</v>
      </c>
      <c r="C9" s="32" t="s">
        <v>330</v>
      </c>
      <c r="D9" s="33" t="s">
        <v>313</v>
      </c>
      <c r="E9" s="33" t="s">
        <v>313</v>
      </c>
      <c r="F9" s="33" t="s">
        <v>313</v>
      </c>
      <c r="G9" s="33" t="s">
        <v>313</v>
      </c>
      <c r="H9" s="33" t="s">
        <v>313</v>
      </c>
      <c r="I9" s="33" t="s">
        <v>313</v>
      </c>
    </row>
    <row r="10" spans="1:9" ht="36" customHeight="1" x14ac:dyDescent="0.25">
      <c r="A10" s="59" t="s">
        <v>331</v>
      </c>
      <c r="B10" s="60"/>
      <c r="C10" s="61"/>
      <c r="D10" s="35" t="s">
        <v>313</v>
      </c>
      <c r="E10" s="35" t="s">
        <v>313</v>
      </c>
      <c r="F10" s="35" t="s">
        <v>313</v>
      </c>
      <c r="G10" s="35" t="s">
        <v>313</v>
      </c>
      <c r="H10" s="35" t="s">
        <v>313</v>
      </c>
      <c r="I10" s="35" t="s">
        <v>313</v>
      </c>
    </row>
    <row r="11" spans="1:9" ht="25.5" x14ac:dyDescent="0.25">
      <c r="A11" s="30" t="s">
        <v>332</v>
      </c>
      <c r="B11" s="32" t="s">
        <v>333</v>
      </c>
      <c r="C11" s="32" t="s">
        <v>334</v>
      </c>
      <c r="D11" s="36" t="s">
        <v>313</v>
      </c>
      <c r="E11" s="36" t="s">
        <v>313</v>
      </c>
      <c r="F11" s="36" t="s">
        <v>313</v>
      </c>
      <c r="G11" s="36" t="s">
        <v>313</v>
      </c>
      <c r="H11" s="36" t="s">
        <v>313</v>
      </c>
      <c r="I11" s="36" t="s">
        <v>313</v>
      </c>
    </row>
    <row r="12" spans="1:9" ht="32.25" customHeight="1" x14ac:dyDescent="0.25">
      <c r="A12" s="66" t="s">
        <v>335</v>
      </c>
      <c r="B12" s="67"/>
      <c r="C12" s="68"/>
      <c r="D12" s="37" t="s">
        <v>313</v>
      </c>
      <c r="E12" s="37" t="s">
        <v>313</v>
      </c>
      <c r="F12" s="37" t="s">
        <v>313</v>
      </c>
      <c r="G12" s="37" t="s">
        <v>313</v>
      </c>
      <c r="H12" s="37" t="s">
        <v>313</v>
      </c>
      <c r="I12" s="37" t="s">
        <v>313</v>
      </c>
    </row>
    <row r="13" spans="1:9" ht="25.5" x14ac:dyDescent="0.25">
      <c r="A13" s="38" t="s">
        <v>336</v>
      </c>
      <c r="B13" s="32" t="s">
        <v>333</v>
      </c>
      <c r="C13" s="39" t="s">
        <v>337</v>
      </c>
      <c r="D13" s="36" t="s">
        <v>313</v>
      </c>
      <c r="E13" s="36" t="s">
        <v>313</v>
      </c>
      <c r="F13" s="36" t="s">
        <v>313</v>
      </c>
      <c r="G13" s="36" t="s">
        <v>313</v>
      </c>
      <c r="H13" s="36" t="s">
        <v>313</v>
      </c>
      <c r="I13" s="36" t="s">
        <v>313</v>
      </c>
    </row>
    <row r="14" spans="1:9" ht="66" customHeight="1" x14ac:dyDescent="0.25">
      <c r="A14" s="59" t="s">
        <v>338</v>
      </c>
      <c r="B14" s="60"/>
      <c r="C14" s="61"/>
      <c r="D14" s="37" t="s">
        <v>313</v>
      </c>
      <c r="E14" s="37" t="s">
        <v>313</v>
      </c>
      <c r="F14" s="37" t="s">
        <v>313</v>
      </c>
      <c r="G14" s="37" t="s">
        <v>313</v>
      </c>
      <c r="H14" s="37" t="s">
        <v>313</v>
      </c>
      <c r="I14" s="37" t="s">
        <v>313</v>
      </c>
    </row>
    <row r="15" spans="1:9" ht="127.5" x14ac:dyDescent="0.25">
      <c r="A15" s="38" t="s">
        <v>339</v>
      </c>
      <c r="B15" s="32" t="s">
        <v>340</v>
      </c>
      <c r="C15" s="39" t="s">
        <v>341</v>
      </c>
      <c r="D15" s="36" t="s">
        <v>313</v>
      </c>
      <c r="E15" s="36" t="s">
        <v>313</v>
      </c>
      <c r="F15" s="36" t="s">
        <v>313</v>
      </c>
      <c r="G15" s="36" t="s">
        <v>313</v>
      </c>
      <c r="H15" s="36" t="s">
        <v>313</v>
      </c>
      <c r="I15" s="36" t="s">
        <v>313</v>
      </c>
    </row>
    <row r="16" spans="1:9" ht="38.25" x14ac:dyDescent="0.25">
      <c r="A16" s="38" t="s">
        <v>342</v>
      </c>
      <c r="B16" s="32" t="s">
        <v>343</v>
      </c>
      <c r="C16" s="39" t="s">
        <v>344</v>
      </c>
      <c r="D16" s="36" t="s">
        <v>313</v>
      </c>
      <c r="E16" s="36" t="s">
        <v>313</v>
      </c>
      <c r="F16" s="36" t="s">
        <v>313</v>
      </c>
      <c r="G16" s="40" t="s">
        <v>313</v>
      </c>
      <c r="H16" s="40" t="s">
        <v>313</v>
      </c>
      <c r="I16" s="40" t="s">
        <v>313</v>
      </c>
    </row>
    <row r="17" spans="1:9" ht="25.5" x14ac:dyDescent="0.25">
      <c r="A17" s="38" t="s">
        <v>345</v>
      </c>
      <c r="B17" s="32" t="s">
        <v>346</v>
      </c>
      <c r="C17" s="39" t="s">
        <v>347</v>
      </c>
      <c r="D17" s="36" t="s">
        <v>313</v>
      </c>
      <c r="E17" s="36" t="s">
        <v>313</v>
      </c>
      <c r="F17" s="36" t="s">
        <v>313</v>
      </c>
      <c r="G17" s="40" t="s">
        <v>313</v>
      </c>
      <c r="H17" s="40" t="s">
        <v>313</v>
      </c>
      <c r="I17" s="40" t="s">
        <v>313</v>
      </c>
    </row>
    <row r="18" spans="1:9" ht="114.75" x14ac:dyDescent="0.25">
      <c r="A18" s="38" t="s">
        <v>348</v>
      </c>
      <c r="B18" s="32" t="s">
        <v>349</v>
      </c>
      <c r="C18" s="39" t="s">
        <v>350</v>
      </c>
      <c r="D18" s="36" t="s">
        <v>313</v>
      </c>
      <c r="E18" s="36" t="s">
        <v>313</v>
      </c>
      <c r="F18" s="36" t="s">
        <v>313</v>
      </c>
      <c r="G18" s="36" t="s">
        <v>313</v>
      </c>
      <c r="H18" s="36" t="s">
        <v>313</v>
      </c>
      <c r="I18" s="36" t="s">
        <v>313</v>
      </c>
    </row>
    <row r="19" spans="1:9" ht="39.75" customHeight="1" x14ac:dyDescent="0.25">
      <c r="A19" s="59" t="s">
        <v>351</v>
      </c>
      <c r="B19" s="60"/>
      <c r="C19" s="61"/>
      <c r="D19" s="37" t="s">
        <v>313</v>
      </c>
      <c r="E19" s="37" t="s">
        <v>313</v>
      </c>
      <c r="F19" s="37" t="s">
        <v>313</v>
      </c>
      <c r="G19" s="37" t="s">
        <v>313</v>
      </c>
      <c r="H19" s="37" t="s">
        <v>313</v>
      </c>
      <c r="I19" s="37" t="s">
        <v>313</v>
      </c>
    </row>
    <row r="20" spans="1:9" ht="63.75" x14ac:dyDescent="0.25">
      <c r="A20" s="38" t="s">
        <v>352</v>
      </c>
      <c r="B20" s="32" t="s">
        <v>353</v>
      </c>
      <c r="C20" s="39" t="s">
        <v>354</v>
      </c>
      <c r="D20" s="36" t="s">
        <v>313</v>
      </c>
      <c r="E20" s="36" t="s">
        <v>313</v>
      </c>
      <c r="F20" s="36" t="s">
        <v>313</v>
      </c>
      <c r="G20" s="36" t="s">
        <v>313</v>
      </c>
      <c r="H20" s="36" t="s">
        <v>313</v>
      </c>
      <c r="I20" s="36" t="s">
        <v>313</v>
      </c>
    </row>
  </sheetData>
  <mergeCells count="8">
    <mergeCell ref="A19:C19"/>
    <mergeCell ref="A1:C1"/>
    <mergeCell ref="A2:C2"/>
    <mergeCell ref="A4:C4"/>
    <mergeCell ref="A8:C8"/>
    <mergeCell ref="A10:C10"/>
    <mergeCell ref="A12:C12"/>
    <mergeCell ref="A14:C1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400F-E257-4F03-AF4C-59FB01AE4C35}">
  <dimension ref="A1:H49"/>
  <sheetViews>
    <sheetView workbookViewId="0">
      <selection activeCell="K2" sqref="K2"/>
    </sheetView>
  </sheetViews>
  <sheetFormatPr baseColWidth="10" defaultRowHeight="15" x14ac:dyDescent="0.25"/>
  <cols>
    <col min="1" max="1" width="15.85546875" customWidth="1"/>
    <col min="2" max="2" width="34" customWidth="1"/>
    <col min="3" max="3" width="28" customWidth="1"/>
    <col min="4" max="4" width="34.28515625" customWidth="1"/>
    <col min="5" max="5" width="30.85546875" customWidth="1"/>
    <col min="6" max="6" width="26.7109375" customWidth="1"/>
    <col min="7" max="7" width="24.5703125" customWidth="1"/>
    <col min="8" max="8" width="24.7109375" customWidth="1"/>
  </cols>
  <sheetData>
    <row r="1" spans="1:8" ht="45" x14ac:dyDescent="0.25">
      <c r="A1" s="1" t="s">
        <v>94</v>
      </c>
      <c r="B1" s="1" t="s">
        <v>95</v>
      </c>
      <c r="C1" s="1" t="s">
        <v>96</v>
      </c>
      <c r="D1" s="1" t="s">
        <v>97</v>
      </c>
      <c r="E1" s="1" t="s">
        <v>98</v>
      </c>
      <c r="F1" s="1" t="s">
        <v>99</v>
      </c>
      <c r="G1" s="1" t="s">
        <v>100</v>
      </c>
      <c r="H1" s="1" t="s">
        <v>101</v>
      </c>
    </row>
    <row r="2" spans="1:8" ht="105" x14ac:dyDescent="0.25">
      <c r="A2" s="1">
        <v>1</v>
      </c>
      <c r="B2" s="1" t="s">
        <v>102</v>
      </c>
      <c r="C2" s="1" t="s">
        <v>103</v>
      </c>
      <c r="D2" s="1" t="s">
        <v>104</v>
      </c>
      <c r="E2" s="1" t="s">
        <v>105</v>
      </c>
      <c r="F2" s="1" t="s">
        <v>106</v>
      </c>
      <c r="G2" s="1" t="s">
        <v>107</v>
      </c>
      <c r="H2" s="1" t="s">
        <v>108</v>
      </c>
    </row>
    <row r="3" spans="1:8" ht="75" x14ac:dyDescent="0.25">
      <c r="A3" s="1">
        <v>2</v>
      </c>
      <c r="B3" s="1" t="s">
        <v>109</v>
      </c>
      <c r="C3" s="21" t="s">
        <v>110</v>
      </c>
      <c r="D3" s="21" t="s">
        <v>111</v>
      </c>
      <c r="E3" s="21" t="s">
        <v>112</v>
      </c>
      <c r="F3" s="1" t="s">
        <v>113</v>
      </c>
      <c r="G3" s="1" t="s">
        <v>113</v>
      </c>
      <c r="H3" s="1" t="s">
        <v>114</v>
      </c>
    </row>
    <row r="4" spans="1:8" ht="42.75" x14ac:dyDescent="0.25">
      <c r="A4" s="1">
        <v>3</v>
      </c>
      <c r="B4" s="1" t="s">
        <v>115</v>
      </c>
      <c r="C4" s="1" t="s">
        <v>103</v>
      </c>
      <c r="D4" s="1" t="s">
        <v>112</v>
      </c>
      <c r="E4" s="1" t="s">
        <v>112</v>
      </c>
      <c r="F4" s="1" t="s">
        <v>116</v>
      </c>
      <c r="G4" s="1" t="s">
        <v>117</v>
      </c>
      <c r="H4" s="1" t="s">
        <v>114</v>
      </c>
    </row>
    <row r="5" spans="1:8" ht="60" x14ac:dyDescent="0.25">
      <c r="A5" s="1">
        <v>4</v>
      </c>
      <c r="B5" s="1" t="s">
        <v>118</v>
      </c>
      <c r="C5" s="1" t="s">
        <v>103</v>
      </c>
      <c r="D5" s="21" t="s">
        <v>119</v>
      </c>
      <c r="E5" s="21" t="s">
        <v>119</v>
      </c>
      <c r="F5" s="21" t="s">
        <v>119</v>
      </c>
      <c r="G5" s="1" t="s">
        <v>120</v>
      </c>
      <c r="H5" s="1" t="s">
        <v>108</v>
      </c>
    </row>
    <row r="6" spans="1:8" ht="30" x14ac:dyDescent="0.25">
      <c r="A6" s="1">
        <v>5</v>
      </c>
      <c r="B6" s="1" t="s">
        <v>121</v>
      </c>
      <c r="C6" s="1" t="s">
        <v>103</v>
      </c>
      <c r="D6" s="1" t="s">
        <v>122</v>
      </c>
      <c r="E6" s="1" t="s">
        <v>122</v>
      </c>
      <c r="F6" s="1" t="s">
        <v>122</v>
      </c>
      <c r="G6" s="1" t="s">
        <v>122</v>
      </c>
      <c r="H6" s="1" t="s">
        <v>108</v>
      </c>
    </row>
    <row r="7" spans="1:8" ht="30" x14ac:dyDescent="0.25">
      <c r="A7" s="1">
        <v>6</v>
      </c>
      <c r="B7" s="1" t="s">
        <v>123</v>
      </c>
      <c r="C7" s="21" t="s">
        <v>124</v>
      </c>
      <c r="D7" s="1" t="s">
        <v>125</v>
      </c>
      <c r="E7" s="1" t="s">
        <v>125</v>
      </c>
      <c r="F7" s="1" t="s">
        <v>125</v>
      </c>
      <c r="G7" s="1" t="s">
        <v>125</v>
      </c>
      <c r="H7" s="1" t="s">
        <v>108</v>
      </c>
    </row>
    <row r="8" spans="1:8" ht="105" x14ac:dyDescent="0.25">
      <c r="A8" s="1">
        <v>7</v>
      </c>
      <c r="B8" s="1" t="s">
        <v>126</v>
      </c>
      <c r="C8" s="1" t="s">
        <v>124</v>
      </c>
      <c r="D8" s="1" t="s">
        <v>127</v>
      </c>
      <c r="E8" s="1" t="s">
        <v>128</v>
      </c>
      <c r="F8" s="1" t="s">
        <v>129</v>
      </c>
      <c r="G8" s="1" t="s">
        <v>130</v>
      </c>
      <c r="H8" s="1" t="s">
        <v>108</v>
      </c>
    </row>
    <row r="9" spans="1:8" ht="120" x14ac:dyDescent="0.25">
      <c r="A9" s="1">
        <v>8</v>
      </c>
      <c r="B9" s="1" t="s">
        <v>131</v>
      </c>
      <c r="C9" s="21" t="s">
        <v>132</v>
      </c>
      <c r="D9" s="21" t="s">
        <v>133</v>
      </c>
      <c r="E9" s="1" t="s">
        <v>134</v>
      </c>
      <c r="F9" s="1" t="s">
        <v>134</v>
      </c>
      <c r="G9" s="1" t="s">
        <v>134</v>
      </c>
      <c r="H9" s="1" t="s">
        <v>108</v>
      </c>
    </row>
    <row r="10" spans="1:8" ht="90" x14ac:dyDescent="0.25">
      <c r="A10" s="1">
        <v>9</v>
      </c>
      <c r="B10" s="1" t="s">
        <v>135</v>
      </c>
      <c r="C10" s="21" t="s">
        <v>132</v>
      </c>
      <c r="D10" s="21" t="s">
        <v>136</v>
      </c>
      <c r="E10" s="21" t="s">
        <v>137</v>
      </c>
      <c r="F10" s="1" t="s">
        <v>138</v>
      </c>
      <c r="G10" s="1" t="s">
        <v>138</v>
      </c>
      <c r="H10" s="1" t="s">
        <v>114</v>
      </c>
    </row>
    <row r="11" spans="1:8" ht="45" x14ac:dyDescent="0.25">
      <c r="A11" s="1">
        <v>10</v>
      </c>
      <c r="B11" s="1" t="s">
        <v>139</v>
      </c>
      <c r="C11" s="1" t="s">
        <v>103</v>
      </c>
      <c r="D11" s="1" t="s">
        <v>140</v>
      </c>
      <c r="E11" s="1" t="s">
        <v>140</v>
      </c>
      <c r="F11" s="1" t="s">
        <v>140</v>
      </c>
      <c r="G11" s="1" t="s">
        <v>141</v>
      </c>
      <c r="H11" s="1" t="s">
        <v>108</v>
      </c>
    </row>
    <row r="12" spans="1:8" ht="83.25" x14ac:dyDescent="0.25">
      <c r="A12" s="1">
        <v>11</v>
      </c>
      <c r="B12" s="1" t="s">
        <v>142</v>
      </c>
      <c r="C12" s="21" t="s">
        <v>132</v>
      </c>
      <c r="D12" s="21" t="s">
        <v>143</v>
      </c>
      <c r="E12" s="21" t="s">
        <v>143</v>
      </c>
      <c r="F12" s="21" t="s">
        <v>144</v>
      </c>
      <c r="G12" s="21" t="s">
        <v>144</v>
      </c>
      <c r="H12" s="1" t="s">
        <v>108</v>
      </c>
    </row>
    <row r="13" spans="1:8" ht="113.25" x14ac:dyDescent="0.25">
      <c r="A13" s="1">
        <v>12</v>
      </c>
      <c r="B13" s="1" t="s">
        <v>145</v>
      </c>
      <c r="C13" s="21" t="s">
        <v>146</v>
      </c>
      <c r="D13" s="21"/>
      <c r="E13" s="21" t="s">
        <v>147</v>
      </c>
      <c r="F13" s="21" t="s">
        <v>148</v>
      </c>
      <c r="G13" s="21" t="s">
        <v>149</v>
      </c>
      <c r="H13" s="1" t="s">
        <v>108</v>
      </c>
    </row>
    <row r="14" spans="1:8" ht="165" x14ac:dyDescent="0.25">
      <c r="A14" s="1">
        <v>13</v>
      </c>
      <c r="B14" s="1" t="s">
        <v>150</v>
      </c>
      <c r="C14" s="21" t="s">
        <v>151</v>
      </c>
      <c r="D14" s="21" t="s">
        <v>152</v>
      </c>
      <c r="E14" s="21" t="s">
        <v>152</v>
      </c>
      <c r="F14" s="21" t="s">
        <v>153</v>
      </c>
      <c r="G14" s="21" t="s">
        <v>153</v>
      </c>
      <c r="H14" s="1" t="s">
        <v>108</v>
      </c>
    </row>
    <row r="15" spans="1:8" ht="30" x14ac:dyDescent="0.25">
      <c r="A15" s="1">
        <v>14</v>
      </c>
      <c r="B15" s="1" t="s">
        <v>154</v>
      </c>
      <c r="C15" s="21" t="s">
        <v>103</v>
      </c>
      <c r="D15" s="21" t="s">
        <v>155</v>
      </c>
      <c r="E15" s="21" t="s">
        <v>156</v>
      </c>
      <c r="F15" s="21" t="s">
        <v>157</v>
      </c>
      <c r="G15" s="1" t="s">
        <v>158</v>
      </c>
      <c r="H15" s="1" t="s">
        <v>108</v>
      </c>
    </row>
    <row r="16" spans="1:8" ht="90" x14ac:dyDescent="0.25">
      <c r="A16" s="1">
        <v>15</v>
      </c>
      <c r="B16" s="1" t="s">
        <v>159</v>
      </c>
      <c r="C16" s="21" t="s">
        <v>160</v>
      </c>
      <c r="D16" s="21" t="s">
        <v>161</v>
      </c>
      <c r="E16" s="1" t="s">
        <v>162</v>
      </c>
      <c r="F16" s="1" t="s">
        <v>163</v>
      </c>
      <c r="G16" s="1" t="s">
        <v>164</v>
      </c>
      <c r="H16" s="1" t="s">
        <v>165</v>
      </c>
    </row>
    <row r="17" spans="1:8" ht="75" x14ac:dyDescent="0.25">
      <c r="A17" s="1">
        <v>16</v>
      </c>
      <c r="B17" s="1" t="s">
        <v>166</v>
      </c>
      <c r="C17" s="1" t="s">
        <v>103</v>
      </c>
      <c r="D17" s="1" t="s">
        <v>167</v>
      </c>
      <c r="E17" s="1" t="s">
        <v>168</v>
      </c>
      <c r="F17" s="1" t="s">
        <v>168</v>
      </c>
      <c r="G17" s="1" t="s">
        <v>169</v>
      </c>
      <c r="H17" s="1" t="s">
        <v>170</v>
      </c>
    </row>
    <row r="18" spans="1:8" ht="90" x14ac:dyDescent="0.25">
      <c r="A18" s="1">
        <v>17</v>
      </c>
      <c r="B18" s="1" t="s">
        <v>171</v>
      </c>
      <c r="C18" s="1" t="s">
        <v>103</v>
      </c>
      <c r="D18" s="1" t="s">
        <v>172</v>
      </c>
      <c r="E18" s="1" t="s">
        <v>173</v>
      </c>
      <c r="F18" s="1" t="s">
        <v>174</v>
      </c>
      <c r="G18" s="1" t="s">
        <v>175</v>
      </c>
      <c r="H18" s="1" t="s">
        <v>170</v>
      </c>
    </row>
    <row r="19" spans="1:8" ht="60" x14ac:dyDescent="0.25">
      <c r="A19" s="1">
        <v>18</v>
      </c>
      <c r="B19" s="1" t="s">
        <v>176</v>
      </c>
      <c r="C19" s="1" t="s">
        <v>103</v>
      </c>
      <c r="D19" s="1" t="s">
        <v>177</v>
      </c>
      <c r="E19" s="1" t="s">
        <v>172</v>
      </c>
      <c r="F19" s="1" t="s">
        <v>173</v>
      </c>
      <c r="G19" s="1" t="s">
        <v>174</v>
      </c>
      <c r="H19" s="1" t="s">
        <v>170</v>
      </c>
    </row>
    <row r="20" spans="1:8" ht="75" x14ac:dyDescent="0.25">
      <c r="A20" s="1">
        <v>19</v>
      </c>
      <c r="B20" s="1" t="s">
        <v>178</v>
      </c>
      <c r="C20" s="1" t="s">
        <v>103</v>
      </c>
      <c r="D20" s="1" t="s">
        <v>167</v>
      </c>
      <c r="E20" s="1" t="s">
        <v>167</v>
      </c>
      <c r="F20" s="1" t="s">
        <v>179</v>
      </c>
      <c r="G20" s="1" t="s">
        <v>179</v>
      </c>
      <c r="H20" s="1" t="s">
        <v>180</v>
      </c>
    </row>
    <row r="21" spans="1:8" ht="90" x14ac:dyDescent="0.25">
      <c r="A21" s="1">
        <v>20</v>
      </c>
      <c r="B21" s="1" t="s">
        <v>181</v>
      </c>
      <c r="C21" s="21" t="s">
        <v>182</v>
      </c>
      <c r="D21" s="21" t="s">
        <v>183</v>
      </c>
      <c r="E21" s="21" t="s">
        <v>183</v>
      </c>
      <c r="F21" s="21" t="s">
        <v>184</v>
      </c>
      <c r="G21" s="21" t="s">
        <v>184</v>
      </c>
      <c r="H21" s="1" t="s">
        <v>114</v>
      </c>
    </row>
    <row r="22" spans="1:8" ht="45" x14ac:dyDescent="0.25">
      <c r="A22" s="1">
        <v>21</v>
      </c>
      <c r="B22" s="1" t="s">
        <v>185</v>
      </c>
      <c r="C22" s="1" t="s">
        <v>103</v>
      </c>
      <c r="D22" s="1" t="s">
        <v>186</v>
      </c>
      <c r="E22" s="1" t="s">
        <v>186</v>
      </c>
      <c r="F22" s="1" t="s">
        <v>187</v>
      </c>
      <c r="G22" s="1" t="s">
        <v>187</v>
      </c>
      <c r="H22" s="1" t="s">
        <v>108</v>
      </c>
    </row>
    <row r="23" spans="1:8" ht="75" x14ac:dyDescent="0.25">
      <c r="A23" s="1">
        <v>22</v>
      </c>
      <c r="B23" s="1" t="s">
        <v>188</v>
      </c>
      <c r="C23" s="1" t="s">
        <v>103</v>
      </c>
      <c r="D23" s="1"/>
      <c r="E23" s="1"/>
      <c r="F23" s="1" t="s">
        <v>189</v>
      </c>
      <c r="G23" s="1" t="s">
        <v>189</v>
      </c>
      <c r="H23" s="1" t="s">
        <v>108</v>
      </c>
    </row>
    <row r="24" spans="1:8" ht="105" x14ac:dyDescent="0.25">
      <c r="A24" s="1">
        <v>23</v>
      </c>
      <c r="B24" s="1" t="s">
        <v>190</v>
      </c>
      <c r="C24" s="21" t="s">
        <v>182</v>
      </c>
      <c r="D24" s="21" t="s">
        <v>191</v>
      </c>
      <c r="E24" s="21" t="s">
        <v>192</v>
      </c>
      <c r="F24" s="21" t="s">
        <v>193</v>
      </c>
      <c r="G24" s="21" t="s">
        <v>194</v>
      </c>
      <c r="H24" s="1" t="s">
        <v>114</v>
      </c>
    </row>
    <row r="25" spans="1:8" ht="75" x14ac:dyDescent="0.25">
      <c r="A25" s="1">
        <v>24</v>
      </c>
      <c r="B25" s="1" t="s">
        <v>195</v>
      </c>
      <c r="C25" s="1" t="s">
        <v>103</v>
      </c>
      <c r="D25" s="1" t="s">
        <v>196</v>
      </c>
      <c r="E25" s="1" t="s">
        <v>196</v>
      </c>
      <c r="F25" s="1" t="s">
        <v>197</v>
      </c>
      <c r="G25" s="1" t="s">
        <v>197</v>
      </c>
      <c r="H25" s="1" t="s">
        <v>108</v>
      </c>
    </row>
    <row r="26" spans="1:8" x14ac:dyDescent="0.25">
      <c r="A26" s="1">
        <v>25</v>
      </c>
      <c r="B26" s="1" t="s">
        <v>198</v>
      </c>
      <c r="C26" s="1" t="s">
        <v>103</v>
      </c>
      <c r="D26" s="1" t="s">
        <v>199</v>
      </c>
      <c r="E26" s="1" t="s">
        <v>199</v>
      </c>
      <c r="F26" s="1" t="s">
        <v>200</v>
      </c>
      <c r="G26" s="1" t="s">
        <v>200</v>
      </c>
      <c r="H26" s="1" t="s">
        <v>108</v>
      </c>
    </row>
    <row r="27" spans="1:8" ht="30" x14ac:dyDescent="0.25">
      <c r="A27" s="1">
        <v>26</v>
      </c>
      <c r="B27" s="1" t="s">
        <v>201</v>
      </c>
      <c r="C27" s="1" t="s">
        <v>103</v>
      </c>
      <c r="D27" s="1" t="s">
        <v>202</v>
      </c>
      <c r="E27" s="1" t="s">
        <v>202</v>
      </c>
      <c r="F27" s="1" t="s">
        <v>202</v>
      </c>
      <c r="G27" s="1" t="s">
        <v>202</v>
      </c>
      <c r="H27" s="1" t="s">
        <v>108</v>
      </c>
    </row>
    <row r="28" spans="1:8" ht="30" x14ac:dyDescent="0.25">
      <c r="A28" s="1">
        <v>27</v>
      </c>
      <c r="B28" s="1" t="s">
        <v>203</v>
      </c>
      <c r="C28" s="1" t="s">
        <v>103</v>
      </c>
      <c r="D28" s="1" t="s">
        <v>204</v>
      </c>
      <c r="E28" s="1" t="s">
        <v>205</v>
      </c>
      <c r="F28" s="1" t="s">
        <v>206</v>
      </c>
      <c r="G28" s="1" t="s">
        <v>206</v>
      </c>
    </row>
    <row r="29" spans="1:8" ht="90" x14ac:dyDescent="0.25">
      <c r="A29" s="1">
        <v>28</v>
      </c>
      <c r="B29" s="1" t="s">
        <v>207</v>
      </c>
      <c r="C29" s="1" t="s">
        <v>208</v>
      </c>
      <c r="D29" s="1" t="s">
        <v>209</v>
      </c>
      <c r="E29" s="1" t="s">
        <v>210</v>
      </c>
      <c r="F29" s="1" t="s">
        <v>210</v>
      </c>
      <c r="G29" s="1" t="s">
        <v>210</v>
      </c>
      <c r="H29" s="1" t="s">
        <v>108</v>
      </c>
    </row>
    <row r="30" spans="1:8" ht="90" x14ac:dyDescent="0.25">
      <c r="A30" s="1">
        <v>29</v>
      </c>
      <c r="B30" s="1" t="s">
        <v>211</v>
      </c>
      <c r="C30" s="1" t="s">
        <v>208</v>
      </c>
      <c r="D30" s="1" t="s">
        <v>212</v>
      </c>
      <c r="E30" s="1" t="s">
        <v>212</v>
      </c>
      <c r="F30" s="1" t="s">
        <v>212</v>
      </c>
      <c r="G30" s="1" t="s">
        <v>210</v>
      </c>
      <c r="H30" s="1" t="s">
        <v>108</v>
      </c>
    </row>
    <row r="31" spans="1:8" ht="90" x14ac:dyDescent="0.25">
      <c r="A31" s="1" t="s">
        <v>213</v>
      </c>
      <c r="B31" s="1" t="s">
        <v>214</v>
      </c>
      <c r="C31" s="1" t="s">
        <v>208</v>
      </c>
      <c r="D31" s="1" t="s">
        <v>215</v>
      </c>
      <c r="E31" s="1" t="s">
        <v>215</v>
      </c>
      <c r="F31" s="1" t="s">
        <v>215</v>
      </c>
      <c r="G31" s="1" t="s">
        <v>210</v>
      </c>
      <c r="H31" s="1" t="s">
        <v>108</v>
      </c>
    </row>
    <row r="32" spans="1:8" ht="90" x14ac:dyDescent="0.25">
      <c r="A32" s="1" t="s">
        <v>216</v>
      </c>
      <c r="B32" s="1" t="s">
        <v>217</v>
      </c>
      <c r="C32" s="1" t="s">
        <v>208</v>
      </c>
      <c r="D32" s="1" t="s">
        <v>218</v>
      </c>
      <c r="E32" s="1" t="s">
        <v>218</v>
      </c>
      <c r="F32" s="1" t="s">
        <v>218</v>
      </c>
      <c r="G32" s="1" t="s">
        <v>210</v>
      </c>
      <c r="H32" s="1" t="s">
        <v>114</v>
      </c>
    </row>
    <row r="33" spans="1:8" ht="75" x14ac:dyDescent="0.25">
      <c r="A33" s="1">
        <v>31</v>
      </c>
      <c r="B33" s="1" t="s">
        <v>219</v>
      </c>
      <c r="C33" s="1" t="s">
        <v>220</v>
      </c>
      <c r="D33" s="1"/>
      <c r="E33" s="1"/>
      <c r="F33" s="1"/>
      <c r="G33" s="1" t="s">
        <v>221</v>
      </c>
      <c r="H33" s="1" t="s">
        <v>108</v>
      </c>
    </row>
    <row r="34" spans="1:8" ht="45" x14ac:dyDescent="0.25">
      <c r="A34" s="1">
        <v>32</v>
      </c>
      <c r="B34" s="1" t="s">
        <v>222</v>
      </c>
      <c r="C34" s="1" t="s">
        <v>223</v>
      </c>
      <c r="D34" s="1"/>
      <c r="E34" s="1"/>
      <c r="F34" s="1" t="s">
        <v>224</v>
      </c>
      <c r="G34" s="1" t="s">
        <v>224</v>
      </c>
      <c r="H34" s="1" t="s">
        <v>225</v>
      </c>
    </row>
    <row r="35" spans="1:8" ht="60" x14ac:dyDescent="0.25">
      <c r="A35" s="1">
        <v>33</v>
      </c>
      <c r="B35" s="1" t="s">
        <v>226</v>
      </c>
      <c r="C35" s="1" t="s">
        <v>223</v>
      </c>
      <c r="D35" s="1" t="s">
        <v>227</v>
      </c>
      <c r="E35" s="1" t="s">
        <v>227</v>
      </c>
      <c r="F35" s="1" t="s">
        <v>227</v>
      </c>
      <c r="G35" s="1" t="s">
        <v>227</v>
      </c>
      <c r="H35" s="1" t="s">
        <v>228</v>
      </c>
    </row>
    <row r="36" spans="1:8" ht="45" x14ac:dyDescent="0.25">
      <c r="A36" s="1">
        <v>34</v>
      </c>
      <c r="B36" s="1" t="s">
        <v>229</v>
      </c>
      <c r="C36" s="1" t="s">
        <v>230</v>
      </c>
      <c r="D36" s="1"/>
      <c r="E36" s="1"/>
      <c r="F36" s="1" t="s">
        <v>231</v>
      </c>
      <c r="G36" s="1" t="s">
        <v>231</v>
      </c>
      <c r="H36" s="1" t="s">
        <v>232</v>
      </c>
    </row>
    <row r="37" spans="1:8" ht="300" x14ac:dyDescent="0.25">
      <c r="A37" s="1" t="s">
        <v>233</v>
      </c>
      <c r="B37" s="1" t="s">
        <v>234</v>
      </c>
      <c r="C37" s="1" t="s">
        <v>235</v>
      </c>
      <c r="D37" s="1"/>
      <c r="E37" s="1" t="s">
        <v>236</v>
      </c>
      <c r="F37" s="1" t="s">
        <v>236</v>
      </c>
      <c r="G37" s="1" t="s">
        <v>237</v>
      </c>
      <c r="H37" s="1" t="s">
        <v>238</v>
      </c>
    </row>
    <row r="38" spans="1:8" ht="60" x14ac:dyDescent="0.25">
      <c r="A38" s="1">
        <v>37</v>
      </c>
      <c r="B38" s="21" t="s">
        <v>239</v>
      </c>
      <c r="C38" s="1" t="s">
        <v>240</v>
      </c>
      <c r="D38" s="1" t="s">
        <v>241</v>
      </c>
      <c r="E38" s="1" t="s">
        <v>241</v>
      </c>
      <c r="F38" s="1" t="s">
        <v>241</v>
      </c>
      <c r="G38" s="1" t="s">
        <v>242</v>
      </c>
      <c r="H38" s="1" t="s">
        <v>108</v>
      </c>
    </row>
    <row r="39" spans="1:8" ht="240" x14ac:dyDescent="0.25">
      <c r="A39" s="1">
        <v>38</v>
      </c>
      <c r="B39" s="1" t="s">
        <v>243</v>
      </c>
      <c r="C39" s="21" t="s">
        <v>244</v>
      </c>
      <c r="D39" s="21" t="s">
        <v>245</v>
      </c>
      <c r="E39" s="21" t="s">
        <v>245</v>
      </c>
      <c r="F39" s="21" t="s">
        <v>246</v>
      </c>
      <c r="G39" s="21" t="s">
        <v>246</v>
      </c>
      <c r="H39" s="1" t="s">
        <v>108</v>
      </c>
    </row>
    <row r="40" spans="1:8" ht="120" x14ac:dyDescent="0.25">
      <c r="A40" s="1">
        <v>39</v>
      </c>
      <c r="B40" s="1" t="s">
        <v>247</v>
      </c>
      <c r="C40" s="1" t="s">
        <v>248</v>
      </c>
      <c r="D40" s="1" t="s">
        <v>249</v>
      </c>
      <c r="E40" s="1" t="s">
        <v>249</v>
      </c>
      <c r="F40" s="1" t="s">
        <v>249</v>
      </c>
      <c r="G40" s="1" t="s">
        <v>249</v>
      </c>
      <c r="H40" s="1" t="s">
        <v>108</v>
      </c>
    </row>
    <row r="41" spans="1:8" ht="60" x14ac:dyDescent="0.25">
      <c r="A41" s="1">
        <v>40</v>
      </c>
      <c r="B41" s="1" t="s">
        <v>250</v>
      </c>
      <c r="C41" s="1" t="s">
        <v>251</v>
      </c>
      <c r="D41" s="1" t="s">
        <v>252</v>
      </c>
      <c r="E41" s="1" t="s">
        <v>252</v>
      </c>
      <c r="F41" s="1" t="s">
        <v>252</v>
      </c>
      <c r="G41" s="1" t="s">
        <v>252</v>
      </c>
      <c r="H41" s="1" t="s">
        <v>108</v>
      </c>
    </row>
    <row r="42" spans="1:8" ht="60" x14ac:dyDescent="0.25">
      <c r="A42" s="1">
        <v>42</v>
      </c>
      <c r="B42" s="1" t="s">
        <v>253</v>
      </c>
      <c r="C42" s="21" t="s">
        <v>254</v>
      </c>
      <c r="D42" s="21"/>
      <c r="E42" s="21"/>
      <c r="F42" s="21" t="s">
        <v>255</v>
      </c>
      <c r="G42" s="21" t="s">
        <v>255</v>
      </c>
      <c r="H42" s="1" t="s">
        <v>108</v>
      </c>
    </row>
    <row r="43" spans="1:8" ht="210" x14ac:dyDescent="0.25">
      <c r="A43" s="1">
        <v>43</v>
      </c>
      <c r="B43" s="1" t="s">
        <v>256</v>
      </c>
      <c r="C43" s="21" t="s">
        <v>257</v>
      </c>
      <c r="D43" s="21"/>
      <c r="E43" s="21"/>
      <c r="F43" s="21" t="s">
        <v>258</v>
      </c>
      <c r="G43" s="21" t="s">
        <v>259</v>
      </c>
      <c r="H43" s="1" t="s">
        <v>108</v>
      </c>
    </row>
    <row r="44" spans="1:8" ht="105" x14ac:dyDescent="0.25">
      <c r="A44" s="1">
        <v>44</v>
      </c>
      <c r="B44" s="1" t="s">
        <v>260</v>
      </c>
      <c r="C44" s="21" t="s">
        <v>261</v>
      </c>
      <c r="D44" s="21"/>
      <c r="E44" s="21"/>
      <c r="F44" s="1" t="s">
        <v>262</v>
      </c>
      <c r="G44" s="1" t="s">
        <v>263</v>
      </c>
      <c r="H44" s="1" t="s">
        <v>108</v>
      </c>
    </row>
    <row r="45" spans="1:8" ht="45" x14ac:dyDescent="0.25">
      <c r="A45" s="1">
        <v>45</v>
      </c>
      <c r="B45" s="1" t="s">
        <v>264</v>
      </c>
      <c r="C45" s="21" t="s">
        <v>265</v>
      </c>
      <c r="D45" s="21"/>
      <c r="E45" s="21"/>
      <c r="F45" s="1" t="s">
        <v>266</v>
      </c>
      <c r="G45" s="1" t="s">
        <v>266</v>
      </c>
      <c r="H45" s="1" t="s">
        <v>108</v>
      </c>
    </row>
    <row r="46" spans="1:8" ht="30" x14ac:dyDescent="0.25">
      <c r="A46" s="1">
        <v>46</v>
      </c>
      <c r="B46" s="1" t="s">
        <v>267</v>
      </c>
      <c r="C46" s="1" t="s">
        <v>103</v>
      </c>
      <c r="D46" s="1"/>
      <c r="E46" s="1" t="s">
        <v>268</v>
      </c>
      <c r="F46" s="1" t="s">
        <v>268</v>
      </c>
      <c r="G46" s="1" t="s">
        <v>268</v>
      </c>
      <c r="H46" s="1" t="s">
        <v>108</v>
      </c>
    </row>
    <row r="47" spans="1:8" ht="60" x14ac:dyDescent="0.25">
      <c r="A47" s="1" t="s">
        <v>269</v>
      </c>
      <c r="B47" s="1" t="s">
        <v>270</v>
      </c>
      <c r="C47" s="1" t="s">
        <v>271</v>
      </c>
      <c r="D47" s="1" t="s">
        <v>272</v>
      </c>
      <c r="E47" s="1" t="s">
        <v>272</v>
      </c>
      <c r="F47" s="1" t="s">
        <v>272</v>
      </c>
      <c r="G47" s="1" t="s">
        <v>273</v>
      </c>
      <c r="H47" s="1" t="s">
        <v>108</v>
      </c>
    </row>
    <row r="48" spans="1:8" ht="60" x14ac:dyDescent="0.25">
      <c r="A48" s="1" t="s">
        <v>274</v>
      </c>
      <c r="B48" s="1" t="s">
        <v>275</v>
      </c>
      <c r="C48" s="1" t="s">
        <v>271</v>
      </c>
      <c r="D48" s="1" t="s">
        <v>272</v>
      </c>
      <c r="E48" s="1" t="s">
        <v>272</v>
      </c>
      <c r="F48" s="1" t="s">
        <v>272</v>
      </c>
      <c r="G48" s="1" t="s">
        <v>276</v>
      </c>
      <c r="H48" s="1" t="s">
        <v>108</v>
      </c>
    </row>
    <row r="49" spans="1:8" ht="60" x14ac:dyDescent="0.25">
      <c r="A49" s="1">
        <v>48</v>
      </c>
      <c r="B49" s="1" t="s">
        <v>277</v>
      </c>
      <c r="C49" s="1" t="s">
        <v>271</v>
      </c>
      <c r="D49" s="1" t="s">
        <v>278</v>
      </c>
      <c r="E49" s="1" t="s">
        <v>278</v>
      </c>
      <c r="F49" s="1" t="s">
        <v>278</v>
      </c>
      <c r="G49" s="1" t="s">
        <v>279</v>
      </c>
      <c r="H49" s="1" t="s">
        <v>108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84CE-CEBC-4460-A1B8-3FEBB318D926}">
  <dimension ref="A1:I36"/>
  <sheetViews>
    <sheetView workbookViewId="0">
      <selection activeCell="K7" sqref="K7"/>
    </sheetView>
  </sheetViews>
  <sheetFormatPr baseColWidth="10" defaultRowHeight="15" x14ac:dyDescent="0.25"/>
  <cols>
    <col min="1" max="1" width="23.42578125" customWidth="1"/>
    <col min="2" max="2" width="23.28515625" customWidth="1"/>
    <col min="3" max="3" width="36.7109375" customWidth="1"/>
    <col min="9" max="9" width="14.85546875" customWidth="1"/>
  </cols>
  <sheetData>
    <row r="1" spans="1:9" ht="42.75" customHeight="1" x14ac:dyDescent="0.25">
      <c r="A1" s="62" t="s">
        <v>362</v>
      </c>
      <c r="B1" s="63"/>
      <c r="C1" s="64"/>
      <c r="D1" s="41" t="s">
        <v>355</v>
      </c>
      <c r="E1" s="41" t="s">
        <v>356</v>
      </c>
      <c r="F1" s="41" t="s">
        <v>357</v>
      </c>
      <c r="G1" s="41" t="s">
        <v>358</v>
      </c>
      <c r="H1" s="41" t="s">
        <v>359</v>
      </c>
      <c r="I1" s="41" t="s">
        <v>433</v>
      </c>
    </row>
    <row r="2" spans="1:9" ht="30" customHeight="1" x14ac:dyDescent="0.25">
      <c r="A2" s="59" t="s">
        <v>363</v>
      </c>
      <c r="B2" s="60"/>
      <c r="C2" s="61"/>
      <c r="D2" s="29" t="s">
        <v>313</v>
      </c>
      <c r="E2" s="29" t="s">
        <v>313</v>
      </c>
      <c r="F2" s="29" t="s">
        <v>313</v>
      </c>
      <c r="G2" s="29" t="s">
        <v>313</v>
      </c>
      <c r="H2" s="29" t="s">
        <v>313</v>
      </c>
      <c r="I2" s="29" t="s">
        <v>313</v>
      </c>
    </row>
    <row r="3" spans="1:9" ht="38.25" x14ac:dyDescent="0.25">
      <c r="A3" s="30" t="s">
        <v>314</v>
      </c>
      <c r="B3" s="31" t="s">
        <v>364</v>
      </c>
      <c r="C3" s="32" t="s">
        <v>365</v>
      </c>
      <c r="D3" s="33"/>
      <c r="E3" s="33" t="s">
        <v>313</v>
      </c>
      <c r="F3" s="33" t="s">
        <v>313</v>
      </c>
      <c r="G3" s="33"/>
      <c r="H3" s="33"/>
      <c r="I3" s="33" t="s">
        <v>313</v>
      </c>
    </row>
    <row r="4" spans="1:9" ht="51" customHeight="1" x14ac:dyDescent="0.25">
      <c r="A4" s="30" t="s">
        <v>366</v>
      </c>
      <c r="B4" s="34" t="s">
        <v>367</v>
      </c>
      <c r="C4" s="32" t="s">
        <v>368</v>
      </c>
      <c r="D4" s="33" t="s">
        <v>313</v>
      </c>
      <c r="E4" s="33"/>
      <c r="F4" s="33"/>
      <c r="G4" s="33"/>
      <c r="H4" s="33" t="s">
        <v>313</v>
      </c>
      <c r="I4" s="33"/>
    </row>
    <row r="5" spans="1:9" ht="38.25" x14ac:dyDescent="0.25">
      <c r="A5" s="30" t="s">
        <v>369</v>
      </c>
      <c r="B5" s="34" t="s">
        <v>370</v>
      </c>
      <c r="C5" s="32" t="s">
        <v>371</v>
      </c>
      <c r="D5" s="33" t="s">
        <v>313</v>
      </c>
      <c r="E5" s="33"/>
      <c r="F5" s="33"/>
      <c r="G5" s="33"/>
      <c r="H5" s="33" t="s">
        <v>313</v>
      </c>
      <c r="I5" s="33"/>
    </row>
    <row r="6" spans="1:9" ht="25.5" x14ac:dyDescent="0.25">
      <c r="A6" s="30" t="s">
        <v>372</v>
      </c>
      <c r="B6" s="34" t="s">
        <v>373</v>
      </c>
      <c r="C6" s="32" t="s">
        <v>374</v>
      </c>
      <c r="D6" s="33"/>
      <c r="E6" s="33"/>
      <c r="F6" s="33"/>
      <c r="G6" s="33" t="s">
        <v>313</v>
      </c>
      <c r="H6" s="33" t="s">
        <v>313</v>
      </c>
      <c r="I6" s="33"/>
    </row>
    <row r="7" spans="1:9" ht="45" customHeight="1" x14ac:dyDescent="0.25">
      <c r="A7" s="59" t="s">
        <v>375</v>
      </c>
      <c r="B7" s="60"/>
      <c r="C7" s="61"/>
      <c r="D7" s="29" t="s">
        <v>313</v>
      </c>
      <c r="E7" s="29" t="s">
        <v>313</v>
      </c>
      <c r="F7" s="29" t="s">
        <v>313</v>
      </c>
      <c r="G7" s="29" t="s">
        <v>313</v>
      </c>
      <c r="H7" s="29" t="s">
        <v>313</v>
      </c>
      <c r="I7" s="29" t="s">
        <v>313</v>
      </c>
    </row>
    <row r="8" spans="1:9" ht="40.5" customHeight="1" x14ac:dyDescent="0.25">
      <c r="A8" s="30" t="s">
        <v>318</v>
      </c>
      <c r="B8" s="34" t="s">
        <v>376</v>
      </c>
      <c r="C8" s="32" t="s">
        <v>377</v>
      </c>
      <c r="D8" s="33"/>
      <c r="E8" s="33" t="s">
        <v>313</v>
      </c>
      <c r="F8" s="33" t="s">
        <v>313</v>
      </c>
      <c r="G8" s="33"/>
      <c r="H8" s="33" t="s">
        <v>313</v>
      </c>
      <c r="I8" s="33" t="s">
        <v>313</v>
      </c>
    </row>
    <row r="9" spans="1:9" ht="114.75" x14ac:dyDescent="0.25">
      <c r="A9" s="30" t="s">
        <v>321</v>
      </c>
      <c r="B9" s="34" t="s">
        <v>378</v>
      </c>
      <c r="C9" s="32" t="s">
        <v>379</v>
      </c>
      <c r="D9" s="33" t="s">
        <v>313</v>
      </c>
      <c r="E9" s="33"/>
      <c r="F9" s="33"/>
      <c r="G9" s="33"/>
      <c r="H9" s="33"/>
      <c r="I9" s="33"/>
    </row>
    <row r="10" spans="1:9" ht="36" customHeight="1" x14ac:dyDescent="0.25">
      <c r="A10" s="30" t="s">
        <v>324</v>
      </c>
      <c r="B10" s="32" t="s">
        <v>380</v>
      </c>
      <c r="C10" s="32" t="s">
        <v>381</v>
      </c>
      <c r="D10" s="33" t="s">
        <v>313</v>
      </c>
      <c r="E10" s="33" t="s">
        <v>313</v>
      </c>
      <c r="F10" s="33" t="s">
        <v>313</v>
      </c>
      <c r="G10" s="33" t="s">
        <v>313</v>
      </c>
      <c r="H10" s="33" t="s">
        <v>313</v>
      </c>
      <c r="I10" s="33" t="s">
        <v>313</v>
      </c>
    </row>
    <row r="11" spans="1:9" ht="25.5" x14ac:dyDescent="0.25">
      <c r="A11" s="30" t="s">
        <v>382</v>
      </c>
      <c r="B11" s="34" t="s">
        <v>383</v>
      </c>
      <c r="C11" s="32" t="s">
        <v>384</v>
      </c>
      <c r="D11" s="33" t="s">
        <v>313</v>
      </c>
      <c r="E11" s="33"/>
      <c r="F11" s="33"/>
      <c r="G11" s="33"/>
      <c r="H11" s="33" t="s">
        <v>313</v>
      </c>
      <c r="I11" s="33" t="s">
        <v>313</v>
      </c>
    </row>
    <row r="12" spans="1:9" ht="32.25" customHeight="1" x14ac:dyDescent="0.25">
      <c r="A12" s="30" t="s">
        <v>385</v>
      </c>
      <c r="B12" s="34" t="s">
        <v>386</v>
      </c>
      <c r="C12" s="32" t="s">
        <v>387</v>
      </c>
      <c r="D12" s="33"/>
      <c r="E12" s="33" t="s">
        <v>313</v>
      </c>
      <c r="F12" s="33" t="s">
        <v>313</v>
      </c>
      <c r="G12" s="33"/>
      <c r="H12" s="33"/>
      <c r="I12" s="33" t="s">
        <v>313</v>
      </c>
    </row>
    <row r="13" spans="1:9" ht="30" customHeight="1" x14ac:dyDescent="0.25">
      <c r="A13" s="59" t="s">
        <v>388</v>
      </c>
      <c r="B13" s="60"/>
      <c r="C13" s="61"/>
      <c r="D13" s="35" t="s">
        <v>313</v>
      </c>
      <c r="E13" s="35" t="s">
        <v>313</v>
      </c>
      <c r="F13" s="35" t="s">
        <v>313</v>
      </c>
      <c r="G13" s="35"/>
      <c r="H13" s="35" t="s">
        <v>313</v>
      </c>
      <c r="I13" s="35" t="s">
        <v>313</v>
      </c>
    </row>
    <row r="14" spans="1:9" ht="66" customHeight="1" x14ac:dyDescent="0.25">
      <c r="A14" s="30" t="s">
        <v>328</v>
      </c>
      <c r="B14" s="34" t="s">
        <v>389</v>
      </c>
      <c r="C14" s="32" t="s">
        <v>390</v>
      </c>
      <c r="D14" s="33" t="s">
        <v>313</v>
      </c>
      <c r="E14" s="33" t="s">
        <v>313</v>
      </c>
      <c r="F14" s="33" t="s">
        <v>313</v>
      </c>
      <c r="G14" s="33"/>
      <c r="H14" s="33" t="s">
        <v>313</v>
      </c>
      <c r="I14" s="33" t="s">
        <v>313</v>
      </c>
    </row>
    <row r="15" spans="1:9" ht="22.5" customHeight="1" x14ac:dyDescent="0.25">
      <c r="A15" s="59" t="s">
        <v>391</v>
      </c>
      <c r="B15" s="60"/>
      <c r="C15" s="61"/>
      <c r="D15" s="35" t="s">
        <v>313</v>
      </c>
      <c r="E15" s="35" t="s">
        <v>313</v>
      </c>
      <c r="F15" s="35" t="s">
        <v>313</v>
      </c>
      <c r="G15" s="35" t="s">
        <v>313</v>
      </c>
      <c r="H15" s="35" t="s">
        <v>313</v>
      </c>
      <c r="I15" s="35" t="s">
        <v>313</v>
      </c>
    </row>
    <row r="16" spans="1:9" ht="38.25" x14ac:dyDescent="0.25">
      <c r="A16" s="30" t="s">
        <v>332</v>
      </c>
      <c r="B16" s="34" t="s">
        <v>392</v>
      </c>
      <c r="C16" s="32" t="s">
        <v>393</v>
      </c>
      <c r="D16" s="36"/>
      <c r="E16" s="36" t="s">
        <v>313</v>
      </c>
      <c r="F16" s="36" t="s">
        <v>313</v>
      </c>
      <c r="G16" s="36" t="s">
        <v>313</v>
      </c>
      <c r="H16" s="36" t="s">
        <v>313</v>
      </c>
      <c r="I16" s="36" t="s">
        <v>313</v>
      </c>
    </row>
    <row r="17" spans="1:9" ht="26.25" customHeight="1" x14ac:dyDescent="0.25">
      <c r="A17" s="66" t="s">
        <v>394</v>
      </c>
      <c r="B17" s="67"/>
      <c r="C17" s="68"/>
      <c r="D17" s="37" t="s">
        <v>313</v>
      </c>
      <c r="E17" s="37"/>
      <c r="F17" s="37"/>
      <c r="G17" s="37" t="s">
        <v>313</v>
      </c>
      <c r="H17" s="37" t="s">
        <v>313</v>
      </c>
      <c r="I17" s="37" t="s">
        <v>313</v>
      </c>
    </row>
    <row r="18" spans="1:9" ht="38.25" x14ac:dyDescent="0.25">
      <c r="A18" s="38" t="s">
        <v>336</v>
      </c>
      <c r="B18" s="39" t="s">
        <v>395</v>
      </c>
      <c r="C18" s="39" t="s">
        <v>396</v>
      </c>
      <c r="D18" s="36" t="s">
        <v>313</v>
      </c>
      <c r="E18" s="36"/>
      <c r="F18" s="36"/>
      <c r="G18" s="36" t="s">
        <v>313</v>
      </c>
      <c r="H18" s="36" t="s">
        <v>313</v>
      </c>
      <c r="I18" s="36" t="s">
        <v>313</v>
      </c>
    </row>
    <row r="19" spans="1:9" ht="39.75" customHeight="1" x14ac:dyDescent="0.25">
      <c r="A19" s="59" t="s">
        <v>397</v>
      </c>
      <c r="B19" s="60"/>
      <c r="C19" s="61"/>
      <c r="D19" s="37" t="s">
        <v>313</v>
      </c>
      <c r="E19" s="37" t="s">
        <v>313</v>
      </c>
      <c r="F19" s="37" t="s">
        <v>313</v>
      </c>
      <c r="G19" s="37" t="s">
        <v>313</v>
      </c>
      <c r="H19" s="37" t="s">
        <v>313</v>
      </c>
      <c r="I19" s="37" t="s">
        <v>313</v>
      </c>
    </row>
    <row r="20" spans="1:9" ht="89.25" x14ac:dyDescent="0.25">
      <c r="A20" s="38" t="s">
        <v>339</v>
      </c>
      <c r="B20" s="39" t="s">
        <v>398</v>
      </c>
      <c r="C20" s="39" t="s">
        <v>399</v>
      </c>
      <c r="D20" s="36" t="s">
        <v>313</v>
      </c>
      <c r="E20" s="36" t="s">
        <v>313</v>
      </c>
      <c r="F20" s="36" t="s">
        <v>313</v>
      </c>
      <c r="G20" s="36" t="s">
        <v>313</v>
      </c>
      <c r="H20" s="36" t="s">
        <v>313</v>
      </c>
      <c r="I20" s="36" t="s">
        <v>313</v>
      </c>
    </row>
    <row r="21" spans="1:9" ht="39" customHeight="1" x14ac:dyDescent="0.25">
      <c r="A21" s="59" t="s">
        <v>400</v>
      </c>
      <c r="B21" s="60"/>
      <c r="C21" s="61"/>
      <c r="D21" s="37" t="s">
        <v>313</v>
      </c>
      <c r="E21" s="37" t="s">
        <v>313</v>
      </c>
      <c r="F21" s="37" t="s">
        <v>313</v>
      </c>
      <c r="G21" s="37" t="s">
        <v>313</v>
      </c>
      <c r="H21" s="37" t="s">
        <v>313</v>
      </c>
      <c r="I21" s="37" t="s">
        <v>313</v>
      </c>
    </row>
    <row r="22" spans="1:9" ht="25.5" x14ac:dyDescent="0.25">
      <c r="A22" s="38" t="s">
        <v>352</v>
      </c>
      <c r="B22" s="39" t="s">
        <v>401</v>
      </c>
      <c r="C22" s="39" t="s">
        <v>402</v>
      </c>
      <c r="D22" s="36" t="s">
        <v>313</v>
      </c>
      <c r="E22" s="36" t="s">
        <v>313</v>
      </c>
      <c r="F22" s="36" t="s">
        <v>313</v>
      </c>
      <c r="G22" s="36" t="s">
        <v>313</v>
      </c>
      <c r="H22" s="36" t="s">
        <v>313</v>
      </c>
      <c r="I22" s="36" t="s">
        <v>313</v>
      </c>
    </row>
    <row r="23" spans="1:9" ht="89.25" x14ac:dyDescent="0.25">
      <c r="A23" s="38" t="s">
        <v>403</v>
      </c>
      <c r="B23" s="39" t="s">
        <v>404</v>
      </c>
      <c r="C23" s="39" t="s">
        <v>405</v>
      </c>
      <c r="D23" s="36"/>
      <c r="E23" s="36" t="s">
        <v>313</v>
      </c>
      <c r="F23" s="36" t="s">
        <v>313</v>
      </c>
      <c r="G23" s="36"/>
      <c r="H23" s="36"/>
      <c r="I23" s="36" t="s">
        <v>313</v>
      </c>
    </row>
    <row r="24" spans="1:9" ht="30.75" customHeight="1" x14ac:dyDescent="0.25">
      <c r="A24" s="59" t="s">
        <v>406</v>
      </c>
      <c r="B24" s="60"/>
      <c r="C24" s="61"/>
      <c r="D24" s="37" t="s">
        <v>313</v>
      </c>
      <c r="E24" s="37" t="s">
        <v>313</v>
      </c>
      <c r="F24" s="37" t="s">
        <v>313</v>
      </c>
      <c r="G24" s="37" t="s">
        <v>313</v>
      </c>
      <c r="H24" s="37" t="s">
        <v>313</v>
      </c>
      <c r="I24" s="37" t="s">
        <v>313</v>
      </c>
    </row>
    <row r="25" spans="1:9" ht="89.25" x14ac:dyDescent="0.25">
      <c r="A25" s="38" t="s">
        <v>407</v>
      </c>
      <c r="B25" s="39" t="s">
        <v>408</v>
      </c>
      <c r="C25" s="39" t="s">
        <v>409</v>
      </c>
      <c r="D25" s="36"/>
      <c r="E25" s="36" t="s">
        <v>313</v>
      </c>
      <c r="F25" s="36" t="s">
        <v>313</v>
      </c>
      <c r="G25" s="36" t="s">
        <v>313</v>
      </c>
      <c r="H25" s="36" t="s">
        <v>313</v>
      </c>
      <c r="I25" s="36" t="s">
        <v>313</v>
      </c>
    </row>
    <row r="26" spans="1:9" ht="38.25" x14ac:dyDescent="0.25">
      <c r="A26" s="38" t="s">
        <v>410</v>
      </c>
      <c r="B26" s="39" t="s">
        <v>411</v>
      </c>
      <c r="C26" s="39" t="s">
        <v>412</v>
      </c>
      <c r="D26" s="36" t="s">
        <v>313</v>
      </c>
      <c r="E26" s="36"/>
      <c r="F26" s="36"/>
      <c r="G26" s="36"/>
      <c r="H26" s="36" t="s">
        <v>313</v>
      </c>
      <c r="I26" s="36"/>
    </row>
    <row r="27" spans="1:9" ht="51" x14ac:dyDescent="0.25">
      <c r="A27" s="38" t="s">
        <v>413</v>
      </c>
      <c r="B27" s="39" t="s">
        <v>414</v>
      </c>
      <c r="C27" s="39" t="s">
        <v>415</v>
      </c>
      <c r="D27" s="36" t="s">
        <v>313</v>
      </c>
      <c r="E27" s="36"/>
      <c r="F27" s="36"/>
      <c r="G27" s="36"/>
      <c r="H27" s="36" t="s">
        <v>313</v>
      </c>
      <c r="I27" s="36"/>
    </row>
    <row r="28" spans="1:9" x14ac:dyDescent="0.25">
      <c r="A28" s="59" t="s">
        <v>416</v>
      </c>
      <c r="B28" s="60"/>
      <c r="C28" s="61"/>
      <c r="D28" s="37" t="s">
        <v>313</v>
      </c>
      <c r="E28" s="37"/>
      <c r="F28" s="37"/>
      <c r="G28" s="37"/>
      <c r="H28" s="37"/>
      <c r="I28" s="37" t="s">
        <v>313</v>
      </c>
    </row>
    <row r="29" spans="1:9" ht="38.25" x14ac:dyDescent="0.25">
      <c r="A29" s="38" t="s">
        <v>417</v>
      </c>
      <c r="B29" s="39" t="s">
        <v>418</v>
      </c>
      <c r="C29" s="39" t="s">
        <v>419</v>
      </c>
      <c r="D29" s="42"/>
      <c r="E29" s="42" t="s">
        <v>313</v>
      </c>
      <c r="F29" s="42" t="s">
        <v>313</v>
      </c>
      <c r="G29" s="42" t="s">
        <v>313</v>
      </c>
      <c r="H29" s="42" t="s">
        <v>313</v>
      </c>
      <c r="I29" s="42"/>
    </row>
    <row r="30" spans="1:9" ht="25.5" x14ac:dyDescent="0.25">
      <c r="A30" s="38" t="s">
        <v>420</v>
      </c>
      <c r="B30" s="39" t="s">
        <v>421</v>
      </c>
      <c r="C30" s="39" t="s">
        <v>422</v>
      </c>
      <c r="D30" s="43"/>
      <c r="E30" s="42"/>
      <c r="F30" s="42"/>
      <c r="G30" s="42" t="s">
        <v>313</v>
      </c>
      <c r="H30" s="42" t="s">
        <v>313</v>
      </c>
      <c r="I30" s="42"/>
    </row>
    <row r="31" spans="1:9" ht="25.5" x14ac:dyDescent="0.25">
      <c r="A31" s="38" t="s">
        <v>423</v>
      </c>
      <c r="B31" s="39" t="s">
        <v>424</v>
      </c>
      <c r="C31" s="39" t="s">
        <v>425</v>
      </c>
      <c r="D31" s="36"/>
      <c r="E31" s="36"/>
      <c r="F31" s="36"/>
      <c r="G31" s="36" t="s">
        <v>313</v>
      </c>
      <c r="H31" s="36" t="s">
        <v>313</v>
      </c>
      <c r="I31" s="36"/>
    </row>
    <row r="32" spans="1:9" x14ac:dyDescent="0.25">
      <c r="A32" s="59" t="s">
        <v>426</v>
      </c>
      <c r="B32" s="60"/>
      <c r="C32" s="61"/>
      <c r="D32" s="37"/>
      <c r="E32" s="37"/>
      <c r="F32" s="37"/>
      <c r="G32" s="37"/>
      <c r="H32" s="37"/>
      <c r="I32" s="37" t="s">
        <v>313</v>
      </c>
    </row>
    <row r="33" spans="1:9" ht="38.25" x14ac:dyDescent="0.25">
      <c r="A33" s="38" t="s">
        <v>427</v>
      </c>
      <c r="B33" s="39" t="s">
        <v>428</v>
      </c>
      <c r="C33" s="39" t="s">
        <v>429</v>
      </c>
      <c r="D33" s="36"/>
      <c r="E33" s="36" t="s">
        <v>313</v>
      </c>
      <c r="F33" s="36" t="s">
        <v>313</v>
      </c>
      <c r="G33" s="36" t="s">
        <v>313</v>
      </c>
      <c r="H33" s="36"/>
      <c r="I33" s="36" t="s">
        <v>313</v>
      </c>
    </row>
    <row r="34" spans="1:9" ht="29.25" customHeight="1" x14ac:dyDescent="0.25">
      <c r="A34" s="59" t="s">
        <v>430</v>
      </c>
      <c r="B34" s="60"/>
      <c r="C34" s="61"/>
      <c r="D34" s="37"/>
      <c r="E34" s="37" t="s">
        <v>313</v>
      </c>
      <c r="F34" s="37" t="s">
        <v>313</v>
      </c>
      <c r="G34" s="37" t="s">
        <v>313</v>
      </c>
      <c r="H34" s="37" t="s">
        <v>313</v>
      </c>
      <c r="I34" s="37" t="s">
        <v>313</v>
      </c>
    </row>
    <row r="35" spans="1:9" ht="63.75" x14ac:dyDescent="0.25">
      <c r="A35" s="38" t="s">
        <v>314</v>
      </c>
      <c r="B35" s="39" t="s">
        <v>431</v>
      </c>
      <c r="C35" s="39" t="s">
        <v>432</v>
      </c>
      <c r="D35" s="36"/>
      <c r="E35" s="36" t="s">
        <v>313</v>
      </c>
      <c r="F35" s="36" t="s">
        <v>313</v>
      </c>
      <c r="G35" s="36" t="s">
        <v>313</v>
      </c>
      <c r="H35" s="36" t="s">
        <v>313</v>
      </c>
      <c r="I35" s="36" t="s">
        <v>313</v>
      </c>
    </row>
    <row r="36" spans="1:9" x14ac:dyDescent="0.25">
      <c r="A36" s="44"/>
      <c r="B36" s="45"/>
      <c r="C36" s="45"/>
      <c r="D36" s="46"/>
      <c r="E36" s="46"/>
      <c r="F36" s="46"/>
      <c r="G36" s="46"/>
      <c r="H36" s="46"/>
      <c r="I36" s="46"/>
    </row>
  </sheetData>
  <mergeCells count="12">
    <mergeCell ref="A1:C1"/>
    <mergeCell ref="A2:C2"/>
    <mergeCell ref="A19:C19"/>
    <mergeCell ref="A7:C7"/>
    <mergeCell ref="A13:C13"/>
    <mergeCell ref="A15:C15"/>
    <mergeCell ref="A17:C17"/>
    <mergeCell ref="A21:C21"/>
    <mergeCell ref="A24:C24"/>
    <mergeCell ref="A28:C28"/>
    <mergeCell ref="A32:C32"/>
    <mergeCell ref="A34:C34"/>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FE350-30FC-42CC-AF9B-13FF0D040CF5}">
  <dimension ref="A2:T28"/>
  <sheetViews>
    <sheetView workbookViewId="0">
      <selection activeCell="P16" sqref="P16"/>
    </sheetView>
  </sheetViews>
  <sheetFormatPr baseColWidth="10" defaultRowHeight="15" x14ac:dyDescent="0.25"/>
  <cols>
    <col min="1" max="1" width="15.140625" customWidth="1"/>
    <col min="2" max="2" width="17.7109375" customWidth="1"/>
    <col min="3" max="3" width="21.7109375" customWidth="1"/>
    <col min="4" max="4" width="18.5703125" customWidth="1"/>
    <col min="5" max="5" width="21.5703125" customWidth="1"/>
    <col min="6" max="6" width="45.85546875" customWidth="1"/>
    <col min="7" max="7" width="22.5703125" customWidth="1"/>
    <col min="9" max="9" width="24.5703125" customWidth="1"/>
    <col min="11" max="11" width="34.7109375" customWidth="1"/>
    <col min="12" max="12" width="45.140625" customWidth="1"/>
    <col min="13" max="13" width="17.42578125" customWidth="1"/>
    <col min="15" max="15" width="30.5703125" customWidth="1"/>
    <col min="17" max="17" width="15.140625" customWidth="1"/>
  </cols>
  <sheetData>
    <row r="2" spans="1:20" x14ac:dyDescent="0.25">
      <c r="A2" t="s">
        <v>33</v>
      </c>
      <c r="B2" t="s">
        <v>34</v>
      </c>
      <c r="C2" t="s">
        <v>34</v>
      </c>
      <c r="D2" t="s">
        <v>42</v>
      </c>
      <c r="E2" t="s">
        <v>42</v>
      </c>
      <c r="F2" t="s">
        <v>77</v>
      </c>
      <c r="G2" s="17" t="s">
        <v>77</v>
      </c>
      <c r="H2" s="15">
        <v>0</v>
      </c>
      <c r="I2" t="s">
        <v>297</v>
      </c>
      <c r="J2" t="s">
        <v>435</v>
      </c>
    </row>
    <row r="3" spans="1:20" x14ac:dyDescent="0.25">
      <c r="B3" t="s">
        <v>35</v>
      </c>
      <c r="C3" t="s">
        <v>35</v>
      </c>
      <c r="D3" t="s">
        <v>43</v>
      </c>
      <c r="E3" t="s">
        <v>43</v>
      </c>
      <c r="F3" t="s">
        <v>74</v>
      </c>
      <c r="G3" s="17" t="s">
        <v>75</v>
      </c>
      <c r="H3" t="s">
        <v>82</v>
      </c>
      <c r="I3" t="s">
        <v>298</v>
      </c>
      <c r="J3" t="s">
        <v>436</v>
      </c>
    </row>
    <row r="4" spans="1:20" x14ac:dyDescent="0.25">
      <c r="B4" t="s">
        <v>36</v>
      </c>
      <c r="C4" t="s">
        <v>36</v>
      </c>
      <c r="D4" t="s">
        <v>41</v>
      </c>
      <c r="F4" t="s">
        <v>75</v>
      </c>
      <c r="G4" s="17" t="s">
        <v>81</v>
      </c>
      <c r="H4" t="s">
        <v>36</v>
      </c>
      <c r="J4" t="s">
        <v>437</v>
      </c>
    </row>
    <row r="5" spans="1:20" x14ac:dyDescent="0.25">
      <c r="B5" t="s">
        <v>37</v>
      </c>
      <c r="C5" t="s">
        <v>37</v>
      </c>
      <c r="F5" t="s">
        <v>76</v>
      </c>
      <c r="H5" t="s">
        <v>37</v>
      </c>
      <c r="J5" t="s">
        <v>438</v>
      </c>
    </row>
    <row r="6" spans="1:20" x14ac:dyDescent="0.25">
      <c r="B6" t="s">
        <v>38</v>
      </c>
      <c r="C6" t="s">
        <v>38</v>
      </c>
      <c r="F6" t="s">
        <v>78</v>
      </c>
      <c r="H6" t="s">
        <v>38</v>
      </c>
    </row>
    <row r="7" spans="1:20" ht="30" x14ac:dyDescent="0.25">
      <c r="B7" t="s">
        <v>39</v>
      </c>
      <c r="C7" t="s">
        <v>39</v>
      </c>
      <c r="F7" s="12" t="s">
        <v>80</v>
      </c>
      <c r="H7" t="s">
        <v>39</v>
      </c>
    </row>
    <row r="8" spans="1:20" x14ac:dyDescent="0.25">
      <c r="B8" t="s">
        <v>40</v>
      </c>
      <c r="C8" t="s">
        <v>40</v>
      </c>
      <c r="H8" t="s">
        <v>83</v>
      </c>
    </row>
    <row r="9" spans="1:20" x14ac:dyDescent="0.25">
      <c r="B9" t="s">
        <v>41</v>
      </c>
      <c r="H9" t="s">
        <v>84</v>
      </c>
    </row>
    <row r="10" spans="1:20" x14ac:dyDescent="0.25">
      <c r="H10" t="s">
        <v>41</v>
      </c>
      <c r="O10" s="12"/>
      <c r="P10" s="12"/>
      <c r="Q10" s="12"/>
      <c r="R10" s="12"/>
    </row>
    <row r="11" spans="1:20" x14ac:dyDescent="0.25">
      <c r="A11" t="s">
        <v>51</v>
      </c>
      <c r="B11" t="s">
        <v>53</v>
      </c>
      <c r="C11" t="s">
        <v>51</v>
      </c>
      <c r="D11" t="s">
        <v>53</v>
      </c>
      <c r="E11" s="17" t="s">
        <v>51</v>
      </c>
      <c r="F11" s="17" t="s">
        <v>53</v>
      </c>
      <c r="G11" t="s">
        <v>51</v>
      </c>
      <c r="H11" t="s">
        <v>53</v>
      </c>
      <c r="I11" t="s">
        <v>51</v>
      </c>
      <c r="J11" t="s">
        <v>53</v>
      </c>
      <c r="K11" t="s">
        <v>308</v>
      </c>
      <c r="L11" t="s">
        <v>53</v>
      </c>
      <c r="M11" t="s">
        <v>443</v>
      </c>
      <c r="N11" t="s">
        <v>53</v>
      </c>
      <c r="O11" t="s">
        <v>552</v>
      </c>
      <c r="P11" t="s">
        <v>53</v>
      </c>
      <c r="Q11" t="s">
        <v>553</v>
      </c>
      <c r="R11" t="s">
        <v>53</v>
      </c>
      <c r="S11" t="s">
        <v>554</v>
      </c>
      <c r="T11" t="s">
        <v>53</v>
      </c>
    </row>
    <row r="12" spans="1:20" x14ac:dyDescent="0.25">
      <c r="A12" t="str">
        <f t="shared" ref="A12:A18" si="0">B2</f>
        <v>&lt; 1%</v>
      </c>
      <c r="B12">
        <v>0</v>
      </c>
      <c r="C12" t="str">
        <f t="shared" ref="C12:C17" si="1">F2</f>
        <v>keine Daten verfügbar</v>
      </c>
      <c r="D12">
        <v>0</v>
      </c>
      <c r="E12" s="17" t="str">
        <f>G2</f>
        <v>keine Daten verfügbar</v>
      </c>
      <c r="F12" s="17">
        <v>0</v>
      </c>
      <c r="G12" s="15">
        <f>H2</f>
        <v>0</v>
      </c>
      <c r="H12">
        <v>0</v>
      </c>
      <c r="I12" t="str">
        <f>J2</f>
        <v>Es liegt keine EPD vor</v>
      </c>
      <c r="J12">
        <v>0</v>
      </c>
      <c r="K12" t="s">
        <v>34</v>
      </c>
      <c r="L12">
        <v>0</v>
      </c>
      <c r="M12" t="s">
        <v>309</v>
      </c>
      <c r="N12">
        <v>0</v>
      </c>
      <c r="O12">
        <v>100</v>
      </c>
      <c r="P12">
        <v>0.49</v>
      </c>
      <c r="Q12">
        <v>100</v>
      </c>
      <c r="R12">
        <v>0.74</v>
      </c>
      <c r="S12">
        <v>100</v>
      </c>
      <c r="T12">
        <v>1</v>
      </c>
    </row>
    <row r="13" spans="1:20" x14ac:dyDescent="0.25">
      <c r="A13" t="str">
        <f t="shared" si="0"/>
        <v>&gt; 1-10%</v>
      </c>
      <c r="B13">
        <v>0.1</v>
      </c>
      <c r="C13" t="str">
        <f t="shared" si="1"/>
        <v>1% (10000 ppm)</v>
      </c>
      <c r="D13">
        <f>1/3</f>
        <v>0.33333333333333331</v>
      </c>
      <c r="E13" s="17" t="str">
        <f t="shared" ref="E13:E14" si="2">G3</f>
        <v>0,1% (1000 ppm)</v>
      </c>
      <c r="F13" s="17">
        <v>1</v>
      </c>
      <c r="G13" s="15" t="str">
        <f t="shared" ref="G13:G20" si="3">H3</f>
        <v>&gt; 0-10%</v>
      </c>
      <c r="H13">
        <f>1/7</f>
        <v>0.14285714285714285</v>
      </c>
      <c r="I13" t="str">
        <f t="shared" ref="I13:I15" si="4">J3</f>
        <v>Typ-III EPD nicht vorhanden</v>
      </c>
      <c r="J13">
        <v>0</v>
      </c>
      <c r="K13" t="s">
        <v>35</v>
      </c>
      <c r="L13">
        <v>0</v>
      </c>
      <c r="M13" t="s">
        <v>310</v>
      </c>
      <c r="N13">
        <f>1/6</f>
        <v>0.16666666666666666</v>
      </c>
    </row>
    <row r="14" spans="1:20" x14ac:dyDescent="0.25">
      <c r="A14" t="str">
        <f t="shared" si="0"/>
        <v>&gt; 10-25%</v>
      </c>
      <c r="B14">
        <v>0.25</v>
      </c>
      <c r="C14" t="str">
        <f t="shared" si="1"/>
        <v>0,1% (1000 ppm)</v>
      </c>
      <c r="D14">
        <f>2/3</f>
        <v>0.66666666666666663</v>
      </c>
      <c r="E14" s="17" t="str">
        <f t="shared" si="2"/>
        <v>SVHCs sind in Konzentrationen ≥ 0,1% (1000 ppm) nicht enthalten</v>
      </c>
      <c r="F14" s="17">
        <v>1</v>
      </c>
      <c r="G14" s="15" t="str">
        <f t="shared" si="3"/>
        <v>&gt; 10-25%</v>
      </c>
      <c r="H14">
        <f>2/7</f>
        <v>0.2857142857142857</v>
      </c>
      <c r="I14" t="str">
        <f t="shared" si="4"/>
        <v>Typ-III EPD brachenspezifisch</v>
      </c>
      <c r="J14">
        <v>0.5</v>
      </c>
      <c r="K14" t="s">
        <v>36</v>
      </c>
      <c r="L14">
        <f>1/5</f>
        <v>0.2</v>
      </c>
      <c r="M14" t="s">
        <v>38</v>
      </c>
      <c r="N14">
        <f>2/6</f>
        <v>0.33333333333333331</v>
      </c>
    </row>
    <row r="15" spans="1:20" x14ac:dyDescent="0.25">
      <c r="A15" t="str">
        <f t="shared" si="0"/>
        <v>&gt; 25-50%</v>
      </c>
      <c r="B15">
        <v>0.5</v>
      </c>
      <c r="C15" t="str">
        <f t="shared" si="1"/>
        <v>0,01% (100 ppm)</v>
      </c>
      <c r="D15">
        <v>1</v>
      </c>
      <c r="G15" s="15" t="str">
        <f t="shared" si="3"/>
        <v>&gt; 25-50%</v>
      </c>
      <c r="H15">
        <f>3/7</f>
        <v>0.42857142857142855</v>
      </c>
      <c r="I15" t="str">
        <f t="shared" si="4"/>
        <v>Typ-III EPD produktspezifisch</v>
      </c>
      <c r="J15">
        <v>1</v>
      </c>
      <c r="K15" t="s">
        <v>37</v>
      </c>
      <c r="L15">
        <f>2/5</f>
        <v>0.4</v>
      </c>
      <c r="M15" t="s">
        <v>37</v>
      </c>
      <c r="N15">
        <f>3/6</f>
        <v>0.5</v>
      </c>
    </row>
    <row r="16" spans="1:20" x14ac:dyDescent="0.25">
      <c r="A16" t="str">
        <f t="shared" si="0"/>
        <v>&gt; 50-75%</v>
      </c>
      <c r="B16">
        <v>0.75</v>
      </c>
      <c r="C16" t="str">
        <f t="shared" si="1"/>
        <v>Angaben ab Grenzwerten gemäß REACH VO (Anhang II, Tabelle 1.1)</v>
      </c>
      <c r="D16">
        <v>1</v>
      </c>
      <c r="G16" s="15" t="str">
        <f t="shared" si="3"/>
        <v>&gt; 50-75%</v>
      </c>
      <c r="H16">
        <f>4/7</f>
        <v>0.5714285714285714</v>
      </c>
      <c r="K16" t="s">
        <v>38</v>
      </c>
      <c r="L16">
        <f>3/5</f>
        <v>0.6</v>
      </c>
      <c r="M16" t="s">
        <v>36</v>
      </c>
      <c r="N16">
        <f>4/6</f>
        <v>0.66666666666666663</v>
      </c>
    </row>
    <row r="17" spans="1:14" x14ac:dyDescent="0.25">
      <c r="A17" t="str">
        <f t="shared" si="0"/>
        <v>&gt; 75-95%</v>
      </c>
      <c r="B17">
        <v>0.95</v>
      </c>
      <c r="C17" t="str">
        <f t="shared" si="1"/>
        <v>chemische Zusatzstoffe sind in Konzentrationen ≥ 0,01% (100 ppm) nicht enthalten</v>
      </c>
      <c r="D17">
        <v>1</v>
      </c>
      <c r="G17" s="15" t="str">
        <f t="shared" si="3"/>
        <v>&gt; 75-95%</v>
      </c>
      <c r="H17">
        <f>5/7</f>
        <v>0.7142857142857143</v>
      </c>
      <c r="K17" t="s">
        <v>39</v>
      </c>
      <c r="L17">
        <f>4/5</f>
        <v>0.8</v>
      </c>
      <c r="M17" t="s">
        <v>35</v>
      </c>
      <c r="N17">
        <f>5/6</f>
        <v>0.83333333333333337</v>
      </c>
    </row>
    <row r="18" spans="1:14" x14ac:dyDescent="0.25">
      <c r="A18" t="str">
        <f t="shared" si="0"/>
        <v>&gt; 95%</v>
      </c>
      <c r="B18">
        <v>1</v>
      </c>
      <c r="C18" s="12"/>
      <c r="G18" s="15" t="str">
        <f t="shared" si="3"/>
        <v>&gt; 95-99%</v>
      </c>
      <c r="H18">
        <f>6/7</f>
        <v>0.8571428571428571</v>
      </c>
      <c r="K18" t="s">
        <v>40</v>
      </c>
      <c r="L18">
        <f>5/5</f>
        <v>1</v>
      </c>
      <c r="M18" t="s">
        <v>34</v>
      </c>
      <c r="N18">
        <f>6/6</f>
        <v>1</v>
      </c>
    </row>
    <row r="19" spans="1:14" x14ac:dyDescent="0.25">
      <c r="A19" t="s">
        <v>42</v>
      </c>
      <c r="B19">
        <v>1</v>
      </c>
      <c r="C19" t="s">
        <v>42</v>
      </c>
      <c r="D19">
        <v>0</v>
      </c>
      <c r="G19" s="15" t="str">
        <f t="shared" si="3"/>
        <v>&gt; 99%</v>
      </c>
      <c r="H19">
        <v>1</v>
      </c>
    </row>
    <row r="20" spans="1:14" x14ac:dyDescent="0.25">
      <c r="A20" t="s">
        <v>43</v>
      </c>
      <c r="B20">
        <v>0</v>
      </c>
      <c r="C20" t="s">
        <v>43</v>
      </c>
      <c r="D20">
        <v>1</v>
      </c>
      <c r="G20" s="15" t="str">
        <f t="shared" si="3"/>
        <v>N/A</v>
      </c>
      <c r="H20">
        <v>0</v>
      </c>
    </row>
    <row r="21" spans="1:14" x14ac:dyDescent="0.25">
      <c r="A21" t="s">
        <v>41</v>
      </c>
      <c r="B21">
        <v>0</v>
      </c>
      <c r="C21" t="s">
        <v>69</v>
      </c>
    </row>
    <row r="23" spans="1:14" x14ac:dyDescent="0.25">
      <c r="A23" t="s">
        <v>62</v>
      </c>
      <c r="B23" t="s">
        <v>61</v>
      </c>
      <c r="C23" t="s">
        <v>85</v>
      </c>
    </row>
    <row r="24" spans="1:14" x14ac:dyDescent="0.25">
      <c r="A24" t="s">
        <v>56</v>
      </c>
      <c r="B24" s="11" t="s">
        <v>73</v>
      </c>
      <c r="C24" s="16"/>
    </row>
    <row r="25" spans="1:14" x14ac:dyDescent="0.25">
      <c r="A25" t="s">
        <v>57</v>
      </c>
      <c r="B25" s="4">
        <f>1/4</f>
        <v>0.25</v>
      </c>
      <c r="C25" s="14"/>
    </row>
    <row r="26" spans="1:14" x14ac:dyDescent="0.25">
      <c r="A26" t="s">
        <v>58</v>
      </c>
      <c r="B26" s="4">
        <v>0.5</v>
      </c>
      <c r="C26" s="14"/>
    </row>
    <row r="27" spans="1:14" x14ac:dyDescent="0.25">
      <c r="A27" t="s">
        <v>59</v>
      </c>
      <c r="B27" s="4">
        <v>0.75</v>
      </c>
      <c r="C27" s="13"/>
    </row>
    <row r="28" spans="1:14" x14ac:dyDescent="0.25">
      <c r="A28" t="s">
        <v>60</v>
      </c>
      <c r="B28" s="4">
        <v>0.95</v>
      </c>
      <c r="C28" s="13"/>
    </row>
  </sheetData>
  <phoneticPr fontId="1"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Produkt_Allgemein</vt:lpstr>
      <vt:lpstr>MWT_Zirkularität</vt:lpstr>
      <vt:lpstr>Ausgabebericht</vt:lpstr>
      <vt:lpstr>MWT_Klima</vt:lpstr>
      <vt:lpstr>MWT_Sozial</vt:lpstr>
      <vt:lpstr>Produktlabel_sozial</vt:lpstr>
      <vt:lpstr>KM</vt:lpstr>
      <vt:lpstr>Produktlabel_ökologisch</vt:lpstr>
      <vt:lpstr>Eingabelisten_Punkte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Traunspurger</dc:creator>
  <cp:lastModifiedBy>René Traunspurger</cp:lastModifiedBy>
  <dcterms:created xsi:type="dcterms:W3CDTF">2015-06-05T18:19:34Z</dcterms:created>
  <dcterms:modified xsi:type="dcterms:W3CDTF">2023-07-17T14:51:28Z</dcterms:modified>
</cp:coreProperties>
</file>